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urav\OneDrive\Important\FIN 263\MBS Moddel\"/>
    </mc:Choice>
  </mc:AlternateContent>
  <bookViews>
    <workbookView xWindow="0" yWindow="0" windowWidth="20490" windowHeight="7155" activeTab="3"/>
  </bookViews>
  <sheets>
    <sheet name="Mortgage " sheetId="1" r:id="rId1"/>
    <sheet name="PSA200" sheetId="4" r:id="rId2"/>
    <sheet name="PSA 100" sheetId="5" r:id="rId3"/>
    <sheet name="PSA 50" sheetId="6" r:id="rId4"/>
  </sheets>
  <definedNames>
    <definedName name="Accrued_Interest">'PSA200'!$D$11:$D$370</definedName>
    <definedName name="Beg_Balance">'PSA200'!$B$11:$B$370</definedName>
    <definedName name="CPR_Conditional_Prepayment_Rate">'PSA200'!$F$1</definedName>
    <definedName name="I">'PSA200'!$C$4</definedName>
    <definedName name="I_Period">'PSA200'!$C$6</definedName>
    <definedName name="N">'PSA200'!$C$3</definedName>
    <definedName name="Net_Interest">'PSA200'!$J$11:$J$370</definedName>
    <definedName name="Number_of_Mortgages">'PSA200'!$E$6</definedName>
    <definedName name="periods_year">'PSA200'!$C$5</definedName>
    <definedName name="PMT">'PSA200'!$C$2</definedName>
    <definedName name="Prepaid_Principal">'PSA200'!$G$11:$G$370</definedName>
    <definedName name="PSA">'PSA200'!$F$2</definedName>
    <definedName name="PV">'PSA200'!$C$7</definedName>
    <definedName name="Scheduled_PMT">'PSA200'!$C$11:$C$370</definedName>
    <definedName name="Scheduled_Principal">'PSA200'!$E$11:$E$370</definedName>
    <definedName name="Service_Fee">'PSA200'!$C$8</definedName>
    <definedName name="servicefee">'PSA200'!$H$11:$H$370</definedName>
    <definedName name="SMM">'PSA200'!$F$11:$F$370</definedName>
    <definedName name="time">'PSA200'!$A$11:$A$370</definedName>
    <definedName name="TOTAL_Pool_Amount">'PSA200'!$K$6</definedName>
    <definedName name="Total_Principal">'PSA200'!$I$11:$I$370</definedName>
    <definedName name="Use_CPR">'PSA200'!$F$3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6" l="1"/>
  <c r="F237" i="6"/>
  <c r="F206" i="6"/>
  <c r="F186" i="6"/>
  <c r="F154" i="6"/>
  <c r="F135" i="6"/>
  <c r="F119" i="6"/>
  <c r="F106" i="6"/>
  <c r="F92" i="6"/>
  <c r="F87" i="6"/>
  <c r="F74" i="6"/>
  <c r="F60" i="6"/>
  <c r="F55" i="6"/>
  <c r="F45" i="6"/>
  <c r="F37" i="6"/>
  <c r="F29" i="6"/>
  <c r="F21" i="6"/>
  <c r="F13" i="6"/>
  <c r="Z12" i="6"/>
  <c r="Z13" i="6" s="1"/>
  <c r="Z14" i="6" s="1"/>
  <c r="Z15" i="6" s="1"/>
  <c r="Z16" i="6" s="1"/>
  <c r="Z17" i="6" s="1"/>
  <c r="Z18" i="6" s="1"/>
  <c r="Z19" i="6" s="1"/>
  <c r="Z20" i="6" s="1"/>
  <c r="Z21" i="6" s="1"/>
  <c r="Z22" i="6" s="1"/>
  <c r="Z23" i="6" s="1"/>
  <c r="Z24" i="6" s="1"/>
  <c r="Z25" i="6" s="1"/>
  <c r="Z26" i="6" s="1"/>
  <c r="Z27" i="6" s="1"/>
  <c r="Z28" i="6" s="1"/>
  <c r="Z29" i="6" s="1"/>
  <c r="Z30" i="6" s="1"/>
  <c r="Z31" i="6" s="1"/>
  <c r="Z32" i="6" s="1"/>
  <c r="Z33" i="6" s="1"/>
  <c r="Z34" i="6" s="1"/>
  <c r="Z35" i="6" s="1"/>
  <c r="Z36" i="6" s="1"/>
  <c r="Z37" i="6" s="1"/>
  <c r="Z38" i="6" s="1"/>
  <c r="Z39" i="6" s="1"/>
  <c r="Z40" i="6" s="1"/>
  <c r="Z41" i="6" s="1"/>
  <c r="Z42" i="6" s="1"/>
  <c r="Z43" i="6" s="1"/>
  <c r="Z44" i="6" s="1"/>
  <c r="Z45" i="6" s="1"/>
  <c r="Z46" i="6" s="1"/>
  <c r="Z47" i="6" s="1"/>
  <c r="Z48" i="6" s="1"/>
  <c r="Z49" i="6" s="1"/>
  <c r="Z50" i="6" s="1"/>
  <c r="Z51" i="6" s="1"/>
  <c r="Z52" i="6" s="1"/>
  <c r="Z53" i="6" s="1"/>
  <c r="Z54" i="6" s="1"/>
  <c r="Z55" i="6" s="1"/>
  <c r="Z56" i="6" s="1"/>
  <c r="Z57" i="6" s="1"/>
  <c r="Z58" i="6" s="1"/>
  <c r="Z59" i="6" s="1"/>
  <c r="Z60" i="6" s="1"/>
  <c r="Z61" i="6" s="1"/>
  <c r="Z62" i="6" s="1"/>
  <c r="Z63" i="6" s="1"/>
  <c r="Z64" i="6" s="1"/>
  <c r="Z65" i="6" s="1"/>
  <c r="Z66" i="6" s="1"/>
  <c r="Z67" i="6" s="1"/>
  <c r="Z68" i="6" s="1"/>
  <c r="Z69" i="6" s="1"/>
  <c r="Z70" i="6" s="1"/>
  <c r="Z71" i="6" s="1"/>
  <c r="Z72" i="6" s="1"/>
  <c r="Z73" i="6" s="1"/>
  <c r="Z74" i="6" s="1"/>
  <c r="Z75" i="6" s="1"/>
  <c r="Z76" i="6" s="1"/>
  <c r="Z77" i="6" s="1"/>
  <c r="Z78" i="6" s="1"/>
  <c r="Z79" i="6" s="1"/>
  <c r="Z80" i="6" s="1"/>
  <c r="Z81" i="6" s="1"/>
  <c r="Z82" i="6" s="1"/>
  <c r="Z83" i="6" s="1"/>
  <c r="Z84" i="6" s="1"/>
  <c r="Z85" i="6" s="1"/>
  <c r="Z86" i="6" s="1"/>
  <c r="Z87" i="6" s="1"/>
  <c r="Z88" i="6" s="1"/>
  <c r="Z89" i="6" s="1"/>
  <c r="Z90" i="6" s="1"/>
  <c r="Z91" i="6" s="1"/>
  <c r="Z92" i="6" s="1"/>
  <c r="Z93" i="6" s="1"/>
  <c r="Z94" i="6" s="1"/>
  <c r="Z95" i="6" s="1"/>
  <c r="Z96" i="6" s="1"/>
  <c r="Z97" i="6" s="1"/>
  <c r="Z98" i="6" s="1"/>
  <c r="Z99" i="6" s="1"/>
  <c r="Z100" i="6" s="1"/>
  <c r="Z101" i="6" s="1"/>
  <c r="Z102" i="6" s="1"/>
  <c r="Z103" i="6" s="1"/>
  <c r="Z104" i="6" s="1"/>
  <c r="Z105" i="6" s="1"/>
  <c r="Z106" i="6" s="1"/>
  <c r="Z107" i="6" s="1"/>
  <c r="Z108" i="6" s="1"/>
  <c r="Z109" i="6" s="1"/>
  <c r="Z110" i="6" s="1"/>
  <c r="Z111" i="6" s="1"/>
  <c r="Z112" i="6" s="1"/>
  <c r="Z113" i="6" s="1"/>
  <c r="Z114" i="6" s="1"/>
  <c r="Z115" i="6" s="1"/>
  <c r="Z116" i="6" s="1"/>
  <c r="Z117" i="6" s="1"/>
  <c r="Z118" i="6" s="1"/>
  <c r="Z119" i="6" s="1"/>
  <c r="Z120" i="6" s="1"/>
  <c r="Z121" i="6" s="1"/>
  <c r="Z122" i="6" s="1"/>
  <c r="Z123" i="6" s="1"/>
  <c r="Z124" i="6" s="1"/>
  <c r="Z125" i="6" s="1"/>
  <c r="Z126" i="6" s="1"/>
  <c r="Z127" i="6" s="1"/>
  <c r="Z128" i="6" s="1"/>
  <c r="Z129" i="6" s="1"/>
  <c r="Z130" i="6" s="1"/>
  <c r="Z131" i="6" s="1"/>
  <c r="Z132" i="6" s="1"/>
  <c r="Z133" i="6" s="1"/>
  <c r="Z134" i="6" s="1"/>
  <c r="Z135" i="6" s="1"/>
  <c r="Z136" i="6" s="1"/>
  <c r="Z137" i="6" s="1"/>
  <c r="Z138" i="6" s="1"/>
  <c r="Z139" i="6" s="1"/>
  <c r="Z140" i="6" s="1"/>
  <c r="Z141" i="6" s="1"/>
  <c r="Z142" i="6" s="1"/>
  <c r="Z143" i="6" s="1"/>
  <c r="Z144" i="6" s="1"/>
  <c r="Z145" i="6" s="1"/>
  <c r="Z146" i="6" s="1"/>
  <c r="Z147" i="6" s="1"/>
  <c r="Z148" i="6" s="1"/>
  <c r="Z149" i="6" s="1"/>
  <c r="Z150" i="6" s="1"/>
  <c r="Z151" i="6" s="1"/>
  <c r="Z152" i="6" s="1"/>
  <c r="Z153" i="6" s="1"/>
  <c r="Z154" i="6" s="1"/>
  <c r="Z155" i="6" s="1"/>
  <c r="Z156" i="6" s="1"/>
  <c r="Z157" i="6" s="1"/>
  <c r="Z158" i="6" s="1"/>
  <c r="Z159" i="6" s="1"/>
  <c r="Z160" i="6" s="1"/>
  <c r="Z161" i="6" s="1"/>
  <c r="Z162" i="6" s="1"/>
  <c r="Z163" i="6" s="1"/>
  <c r="Z164" i="6" s="1"/>
  <c r="Z165" i="6" s="1"/>
  <c r="Z166" i="6" s="1"/>
  <c r="Z167" i="6" s="1"/>
  <c r="Z168" i="6" s="1"/>
  <c r="Z169" i="6" s="1"/>
  <c r="Z170" i="6" s="1"/>
  <c r="Z171" i="6" s="1"/>
  <c r="Z172" i="6" s="1"/>
  <c r="Z173" i="6" s="1"/>
  <c r="Z174" i="6" s="1"/>
  <c r="Z175" i="6" s="1"/>
  <c r="Z176" i="6" s="1"/>
  <c r="Z177" i="6" s="1"/>
  <c r="Z178" i="6" s="1"/>
  <c r="Z179" i="6" s="1"/>
  <c r="Z180" i="6" s="1"/>
  <c r="Z181" i="6" s="1"/>
  <c r="Z182" i="6" s="1"/>
  <c r="Z183" i="6" s="1"/>
  <c r="Z184" i="6" s="1"/>
  <c r="Z185" i="6" s="1"/>
  <c r="Z186" i="6" s="1"/>
  <c r="Z187" i="6" s="1"/>
  <c r="Z188" i="6" s="1"/>
  <c r="Z189" i="6" s="1"/>
  <c r="Z190" i="6" s="1"/>
  <c r="Z191" i="6" s="1"/>
  <c r="Z192" i="6" s="1"/>
  <c r="Z193" i="6" s="1"/>
  <c r="Z194" i="6" s="1"/>
  <c r="Z195" i="6" s="1"/>
  <c r="Z196" i="6" s="1"/>
  <c r="Z197" i="6" s="1"/>
  <c r="Z198" i="6" s="1"/>
  <c r="Z199" i="6" s="1"/>
  <c r="Z200" i="6" s="1"/>
  <c r="Z201" i="6" s="1"/>
  <c r="Z202" i="6" s="1"/>
  <c r="Z203" i="6" s="1"/>
  <c r="Z204" i="6" s="1"/>
  <c r="Z205" i="6" s="1"/>
  <c r="Z206" i="6" s="1"/>
  <c r="Z207" i="6" s="1"/>
  <c r="Z208" i="6" s="1"/>
  <c r="Z209" i="6" s="1"/>
  <c r="Z210" i="6" s="1"/>
  <c r="Z211" i="6" s="1"/>
  <c r="Z212" i="6" s="1"/>
  <c r="Z213" i="6" s="1"/>
  <c r="Z214" i="6" s="1"/>
  <c r="Z215" i="6" s="1"/>
  <c r="Z216" i="6" s="1"/>
  <c r="Z217" i="6" s="1"/>
  <c r="Z218" i="6" s="1"/>
  <c r="Z219" i="6" s="1"/>
  <c r="Z220" i="6" s="1"/>
  <c r="Z221" i="6" s="1"/>
  <c r="Z222" i="6" s="1"/>
  <c r="Z223" i="6" s="1"/>
  <c r="Z224" i="6" s="1"/>
  <c r="Z225" i="6" s="1"/>
  <c r="Z226" i="6" s="1"/>
  <c r="Z227" i="6" s="1"/>
  <c r="Z228" i="6" s="1"/>
  <c r="Z229" i="6" s="1"/>
  <c r="Z230" i="6" s="1"/>
  <c r="Z231" i="6" s="1"/>
  <c r="Z232" i="6" s="1"/>
  <c r="Z233" i="6" s="1"/>
  <c r="Z234" i="6" s="1"/>
  <c r="Z235" i="6" s="1"/>
  <c r="Z236" i="6" s="1"/>
  <c r="Z237" i="6" s="1"/>
  <c r="Z238" i="6" s="1"/>
  <c r="Z239" i="6" s="1"/>
  <c r="Z240" i="6" s="1"/>
  <c r="Z241" i="6" s="1"/>
  <c r="Z242" i="6" s="1"/>
  <c r="Z243" i="6" s="1"/>
  <c r="Z244" i="6" s="1"/>
  <c r="Z245" i="6" s="1"/>
  <c r="Z246" i="6" s="1"/>
  <c r="Z247" i="6" s="1"/>
  <c r="Z248" i="6" s="1"/>
  <c r="Z249" i="6" s="1"/>
  <c r="Z250" i="6" s="1"/>
  <c r="Z251" i="6" s="1"/>
  <c r="Z252" i="6" s="1"/>
  <c r="Z253" i="6" s="1"/>
  <c r="Z254" i="6" s="1"/>
  <c r="Z255" i="6" s="1"/>
  <c r="Z256" i="6" s="1"/>
  <c r="Z257" i="6" s="1"/>
  <c r="Z258" i="6" s="1"/>
  <c r="Z259" i="6" s="1"/>
  <c r="Z260" i="6" s="1"/>
  <c r="Z261" i="6" s="1"/>
  <c r="Z262" i="6" s="1"/>
  <c r="Z263" i="6" s="1"/>
  <c r="Z264" i="6" s="1"/>
  <c r="Z265" i="6" s="1"/>
  <c r="Z266" i="6" s="1"/>
  <c r="Z267" i="6" s="1"/>
  <c r="Z268" i="6" s="1"/>
  <c r="Z269" i="6" s="1"/>
  <c r="Z270" i="6" s="1"/>
  <c r="Z271" i="6" s="1"/>
  <c r="Z272" i="6" s="1"/>
  <c r="Z273" i="6" s="1"/>
  <c r="Z274" i="6" s="1"/>
  <c r="Z275" i="6" s="1"/>
  <c r="Z276" i="6" s="1"/>
  <c r="Z277" i="6" s="1"/>
  <c r="Z278" i="6" s="1"/>
  <c r="Z279" i="6" s="1"/>
  <c r="Z280" i="6" s="1"/>
  <c r="Z281" i="6" s="1"/>
  <c r="Z282" i="6" s="1"/>
  <c r="Z283" i="6" s="1"/>
  <c r="Z284" i="6" s="1"/>
  <c r="Z285" i="6" s="1"/>
  <c r="Z286" i="6" s="1"/>
  <c r="Z287" i="6" s="1"/>
  <c r="Z288" i="6" s="1"/>
  <c r="Z289" i="6" s="1"/>
  <c r="Z290" i="6" s="1"/>
  <c r="Z291" i="6" s="1"/>
  <c r="Z292" i="6" s="1"/>
  <c r="Z293" i="6" s="1"/>
  <c r="Z294" i="6" s="1"/>
  <c r="Z295" i="6" s="1"/>
  <c r="Z296" i="6" s="1"/>
  <c r="Z297" i="6" s="1"/>
  <c r="Z298" i="6" s="1"/>
  <c r="Z299" i="6" s="1"/>
  <c r="Z300" i="6" s="1"/>
  <c r="Z301" i="6" s="1"/>
  <c r="Z302" i="6" s="1"/>
  <c r="Z303" i="6" s="1"/>
  <c r="Z304" i="6" s="1"/>
  <c r="Z305" i="6" s="1"/>
  <c r="Z306" i="6" s="1"/>
  <c r="Z307" i="6" s="1"/>
  <c r="Z308" i="6" s="1"/>
  <c r="Z309" i="6" s="1"/>
  <c r="Z310" i="6" s="1"/>
  <c r="Z311" i="6" s="1"/>
  <c r="Z312" i="6" s="1"/>
  <c r="Z313" i="6" s="1"/>
  <c r="Z314" i="6" s="1"/>
  <c r="Z315" i="6" s="1"/>
  <c r="Z316" i="6" s="1"/>
  <c r="Z317" i="6" s="1"/>
  <c r="Z318" i="6" s="1"/>
  <c r="Z319" i="6" s="1"/>
  <c r="Z320" i="6" s="1"/>
  <c r="Z321" i="6" s="1"/>
  <c r="Z322" i="6" s="1"/>
  <c r="Z323" i="6" s="1"/>
  <c r="Z324" i="6" s="1"/>
  <c r="Z325" i="6" s="1"/>
  <c r="Z326" i="6" s="1"/>
  <c r="Z327" i="6" s="1"/>
  <c r="Z328" i="6" s="1"/>
  <c r="Z329" i="6" s="1"/>
  <c r="Z330" i="6" s="1"/>
  <c r="Z331" i="6" s="1"/>
  <c r="Z332" i="6" s="1"/>
  <c r="Z333" i="6" s="1"/>
  <c r="Z334" i="6" s="1"/>
  <c r="Z335" i="6" s="1"/>
  <c r="Z336" i="6" s="1"/>
  <c r="Z337" i="6" s="1"/>
  <c r="Z338" i="6" s="1"/>
  <c r="Z339" i="6" s="1"/>
  <c r="Z340" i="6" s="1"/>
  <c r="Z341" i="6" s="1"/>
  <c r="Z342" i="6" s="1"/>
  <c r="Z343" i="6" s="1"/>
  <c r="Z344" i="6" s="1"/>
  <c r="Z345" i="6" s="1"/>
  <c r="Z346" i="6" s="1"/>
  <c r="Z347" i="6" s="1"/>
  <c r="Z348" i="6" s="1"/>
  <c r="Z349" i="6" s="1"/>
  <c r="Z350" i="6" s="1"/>
  <c r="Z351" i="6" s="1"/>
  <c r="Z352" i="6" s="1"/>
  <c r="Z353" i="6" s="1"/>
  <c r="Z354" i="6" s="1"/>
  <c r="Z355" i="6" s="1"/>
  <c r="Z356" i="6" s="1"/>
  <c r="Z357" i="6" s="1"/>
  <c r="Z358" i="6" s="1"/>
  <c r="Z359" i="6" s="1"/>
  <c r="Z360" i="6" s="1"/>
  <c r="Z361" i="6" s="1"/>
  <c r="Z362" i="6" s="1"/>
  <c r="Z363" i="6" s="1"/>
  <c r="Z364" i="6" s="1"/>
  <c r="Z365" i="6" s="1"/>
  <c r="Z366" i="6" s="1"/>
  <c r="Z367" i="6" s="1"/>
  <c r="Z368" i="6" s="1"/>
  <c r="Z369" i="6" s="1"/>
  <c r="Z370" i="6" s="1"/>
  <c r="W11" i="6"/>
  <c r="V11" i="6"/>
  <c r="T11" i="6"/>
  <c r="S11" i="6"/>
  <c r="P11" i="6"/>
  <c r="Q11" i="6" s="1"/>
  <c r="M11" i="6"/>
  <c r="H11" i="6"/>
  <c r="B11" i="6"/>
  <c r="W8" i="6"/>
  <c r="X8" i="6" s="1"/>
  <c r="U8" i="6"/>
  <c r="T8" i="6"/>
  <c r="Q8" i="6"/>
  <c r="R8" i="6" s="1"/>
  <c r="O8" i="6"/>
  <c r="N8" i="6"/>
  <c r="K6" i="6"/>
  <c r="C4" i="6"/>
  <c r="C6" i="6" s="1"/>
  <c r="F313" i="6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11" i="5"/>
  <c r="I12" i="5"/>
  <c r="I11" i="5"/>
  <c r="H11" i="5"/>
  <c r="G11" i="5"/>
  <c r="F11" i="5"/>
  <c r="E11" i="5"/>
  <c r="C11" i="5"/>
  <c r="D11" i="5"/>
  <c r="B12" i="5"/>
  <c r="H12" i="5" s="1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B11" i="5"/>
  <c r="Z12" i="5"/>
  <c r="Z13" i="5" s="1"/>
  <c r="Z14" i="5" s="1"/>
  <c r="Z15" i="5" s="1"/>
  <c r="Z16" i="5" s="1"/>
  <c r="Z17" i="5" s="1"/>
  <c r="Z18" i="5" s="1"/>
  <c r="Z19" i="5" s="1"/>
  <c r="Z20" i="5" s="1"/>
  <c r="Z21" i="5" s="1"/>
  <c r="Z22" i="5" s="1"/>
  <c r="Z23" i="5" s="1"/>
  <c r="Z24" i="5" s="1"/>
  <c r="Z25" i="5" s="1"/>
  <c r="Z26" i="5" s="1"/>
  <c r="Z27" i="5" s="1"/>
  <c r="Z28" i="5" s="1"/>
  <c r="Z29" i="5" s="1"/>
  <c r="Z30" i="5" s="1"/>
  <c r="Z31" i="5" s="1"/>
  <c r="Z32" i="5" s="1"/>
  <c r="Z33" i="5" s="1"/>
  <c r="Z34" i="5" s="1"/>
  <c r="Z35" i="5" s="1"/>
  <c r="Z36" i="5" s="1"/>
  <c r="Z37" i="5" s="1"/>
  <c r="Z38" i="5" s="1"/>
  <c r="Z39" i="5" s="1"/>
  <c r="Z40" i="5" s="1"/>
  <c r="Z41" i="5" s="1"/>
  <c r="Z42" i="5" s="1"/>
  <c r="Z43" i="5" s="1"/>
  <c r="Z44" i="5" s="1"/>
  <c r="Z45" i="5" s="1"/>
  <c r="Z46" i="5" s="1"/>
  <c r="Z47" i="5" s="1"/>
  <c r="Z48" i="5" s="1"/>
  <c r="Z49" i="5" s="1"/>
  <c r="Z50" i="5" s="1"/>
  <c r="Z51" i="5" s="1"/>
  <c r="Z52" i="5" s="1"/>
  <c r="Z53" i="5" s="1"/>
  <c r="Z54" i="5" s="1"/>
  <c r="Z55" i="5" s="1"/>
  <c r="Z56" i="5" s="1"/>
  <c r="Z57" i="5" s="1"/>
  <c r="Z58" i="5" s="1"/>
  <c r="Z59" i="5" s="1"/>
  <c r="Z60" i="5" s="1"/>
  <c r="Z61" i="5" s="1"/>
  <c r="Z62" i="5" s="1"/>
  <c r="Z63" i="5" s="1"/>
  <c r="Z64" i="5" s="1"/>
  <c r="Z65" i="5" s="1"/>
  <c r="Z66" i="5" s="1"/>
  <c r="Z67" i="5" s="1"/>
  <c r="Z68" i="5" s="1"/>
  <c r="Z69" i="5" s="1"/>
  <c r="Z70" i="5" s="1"/>
  <c r="Z71" i="5" s="1"/>
  <c r="Z72" i="5" s="1"/>
  <c r="Z73" i="5" s="1"/>
  <c r="Z74" i="5" s="1"/>
  <c r="Z75" i="5" s="1"/>
  <c r="Z76" i="5" s="1"/>
  <c r="Z77" i="5" s="1"/>
  <c r="Z78" i="5" s="1"/>
  <c r="Z79" i="5" s="1"/>
  <c r="Z80" i="5" s="1"/>
  <c r="Z81" i="5" s="1"/>
  <c r="Z82" i="5" s="1"/>
  <c r="Z83" i="5" s="1"/>
  <c r="Z84" i="5" s="1"/>
  <c r="Z85" i="5" s="1"/>
  <c r="Z86" i="5" s="1"/>
  <c r="Z87" i="5" s="1"/>
  <c r="Z88" i="5" s="1"/>
  <c r="Z89" i="5" s="1"/>
  <c r="Z90" i="5" s="1"/>
  <c r="Z91" i="5" s="1"/>
  <c r="Z92" i="5" s="1"/>
  <c r="Z93" i="5" s="1"/>
  <c r="Z94" i="5" s="1"/>
  <c r="Z95" i="5" s="1"/>
  <c r="Z96" i="5" s="1"/>
  <c r="Z97" i="5" s="1"/>
  <c r="Z98" i="5" s="1"/>
  <c r="Z99" i="5" s="1"/>
  <c r="Z100" i="5" s="1"/>
  <c r="Z101" i="5" s="1"/>
  <c r="Z102" i="5" s="1"/>
  <c r="Z103" i="5" s="1"/>
  <c r="Z104" i="5" s="1"/>
  <c r="Z105" i="5" s="1"/>
  <c r="Z106" i="5" s="1"/>
  <c r="Z107" i="5" s="1"/>
  <c r="Z108" i="5" s="1"/>
  <c r="Z109" i="5" s="1"/>
  <c r="Z110" i="5" s="1"/>
  <c r="Z111" i="5" s="1"/>
  <c r="Z112" i="5" s="1"/>
  <c r="Z113" i="5" s="1"/>
  <c r="Z114" i="5" s="1"/>
  <c r="Z115" i="5" s="1"/>
  <c r="Z116" i="5" s="1"/>
  <c r="Z117" i="5" s="1"/>
  <c r="Z118" i="5" s="1"/>
  <c r="Z119" i="5" s="1"/>
  <c r="Z120" i="5" s="1"/>
  <c r="Z121" i="5" s="1"/>
  <c r="Z122" i="5" s="1"/>
  <c r="Z123" i="5" s="1"/>
  <c r="Z124" i="5" s="1"/>
  <c r="Z125" i="5" s="1"/>
  <c r="Z126" i="5" s="1"/>
  <c r="Z127" i="5" s="1"/>
  <c r="Z128" i="5" s="1"/>
  <c r="Z129" i="5" s="1"/>
  <c r="Z130" i="5" s="1"/>
  <c r="Z131" i="5" s="1"/>
  <c r="Z132" i="5" s="1"/>
  <c r="Z133" i="5" s="1"/>
  <c r="Z134" i="5" s="1"/>
  <c r="Z135" i="5" s="1"/>
  <c r="Z136" i="5" s="1"/>
  <c r="Z137" i="5" s="1"/>
  <c r="Z138" i="5" s="1"/>
  <c r="Z139" i="5" s="1"/>
  <c r="Z140" i="5" s="1"/>
  <c r="Z141" i="5" s="1"/>
  <c r="Z142" i="5" s="1"/>
  <c r="Z143" i="5" s="1"/>
  <c r="Z144" i="5" s="1"/>
  <c r="Z145" i="5" s="1"/>
  <c r="Z146" i="5" s="1"/>
  <c r="Z147" i="5" s="1"/>
  <c r="Z148" i="5" s="1"/>
  <c r="Z149" i="5" s="1"/>
  <c r="Z150" i="5" s="1"/>
  <c r="Z151" i="5" s="1"/>
  <c r="Z152" i="5" s="1"/>
  <c r="Z153" i="5" s="1"/>
  <c r="Z154" i="5" s="1"/>
  <c r="Z155" i="5" s="1"/>
  <c r="Z156" i="5" s="1"/>
  <c r="Z157" i="5" s="1"/>
  <c r="Z158" i="5" s="1"/>
  <c r="Z159" i="5" s="1"/>
  <c r="Z160" i="5" s="1"/>
  <c r="Z161" i="5" s="1"/>
  <c r="Z162" i="5" s="1"/>
  <c r="Z163" i="5" s="1"/>
  <c r="Z164" i="5" s="1"/>
  <c r="Z165" i="5" s="1"/>
  <c r="Z166" i="5" s="1"/>
  <c r="Z167" i="5" s="1"/>
  <c r="Z168" i="5" s="1"/>
  <c r="Z169" i="5" s="1"/>
  <c r="Z170" i="5" s="1"/>
  <c r="Z171" i="5" s="1"/>
  <c r="Z172" i="5" s="1"/>
  <c r="Z173" i="5" s="1"/>
  <c r="Z174" i="5" s="1"/>
  <c r="Z175" i="5" s="1"/>
  <c r="Z176" i="5" s="1"/>
  <c r="Z177" i="5" s="1"/>
  <c r="Z178" i="5" s="1"/>
  <c r="Z179" i="5" s="1"/>
  <c r="Z180" i="5" s="1"/>
  <c r="Z181" i="5" s="1"/>
  <c r="Z182" i="5" s="1"/>
  <c r="Z183" i="5" s="1"/>
  <c r="Z184" i="5" s="1"/>
  <c r="Z185" i="5" s="1"/>
  <c r="Z186" i="5" s="1"/>
  <c r="Z187" i="5" s="1"/>
  <c r="Z188" i="5" s="1"/>
  <c r="Z189" i="5" s="1"/>
  <c r="Z190" i="5" s="1"/>
  <c r="Z191" i="5" s="1"/>
  <c r="Z192" i="5" s="1"/>
  <c r="Z193" i="5" s="1"/>
  <c r="Z194" i="5" s="1"/>
  <c r="Z195" i="5" s="1"/>
  <c r="Z196" i="5" s="1"/>
  <c r="Z197" i="5" s="1"/>
  <c r="Z198" i="5" s="1"/>
  <c r="Z199" i="5" s="1"/>
  <c r="Z200" i="5" s="1"/>
  <c r="Z201" i="5" s="1"/>
  <c r="Z202" i="5" s="1"/>
  <c r="Z203" i="5" s="1"/>
  <c r="Z204" i="5" s="1"/>
  <c r="Z205" i="5" s="1"/>
  <c r="Z206" i="5" s="1"/>
  <c r="Z207" i="5" s="1"/>
  <c r="Z208" i="5" s="1"/>
  <c r="Z209" i="5" s="1"/>
  <c r="Z210" i="5" s="1"/>
  <c r="Z211" i="5" s="1"/>
  <c r="Z212" i="5" s="1"/>
  <c r="Z213" i="5" s="1"/>
  <c r="Z214" i="5" s="1"/>
  <c r="Z215" i="5" s="1"/>
  <c r="Z216" i="5" s="1"/>
  <c r="Z217" i="5" s="1"/>
  <c r="Z218" i="5" s="1"/>
  <c r="Z219" i="5" s="1"/>
  <c r="Z220" i="5" s="1"/>
  <c r="Z221" i="5" s="1"/>
  <c r="Z222" i="5" s="1"/>
  <c r="Z223" i="5" s="1"/>
  <c r="Z224" i="5" s="1"/>
  <c r="Z225" i="5" s="1"/>
  <c r="Z226" i="5" s="1"/>
  <c r="Z227" i="5" s="1"/>
  <c r="Z228" i="5" s="1"/>
  <c r="Z229" i="5" s="1"/>
  <c r="Z230" i="5" s="1"/>
  <c r="Z231" i="5" s="1"/>
  <c r="Z232" i="5" s="1"/>
  <c r="Z233" i="5" s="1"/>
  <c r="Z234" i="5" s="1"/>
  <c r="Z235" i="5" s="1"/>
  <c r="Z236" i="5" s="1"/>
  <c r="Z237" i="5" s="1"/>
  <c r="Z238" i="5" s="1"/>
  <c r="Z239" i="5" s="1"/>
  <c r="Z240" i="5" s="1"/>
  <c r="Z241" i="5" s="1"/>
  <c r="Z242" i="5" s="1"/>
  <c r="Z243" i="5" s="1"/>
  <c r="Z244" i="5" s="1"/>
  <c r="Z245" i="5" s="1"/>
  <c r="Z246" i="5" s="1"/>
  <c r="Z247" i="5" s="1"/>
  <c r="Z248" i="5" s="1"/>
  <c r="Z249" i="5" s="1"/>
  <c r="Z250" i="5" s="1"/>
  <c r="Z251" i="5" s="1"/>
  <c r="Z252" i="5" s="1"/>
  <c r="Z253" i="5" s="1"/>
  <c r="Z254" i="5" s="1"/>
  <c r="Z255" i="5" s="1"/>
  <c r="Z256" i="5" s="1"/>
  <c r="Z257" i="5" s="1"/>
  <c r="Z258" i="5" s="1"/>
  <c r="Z259" i="5" s="1"/>
  <c r="Z260" i="5" s="1"/>
  <c r="Z261" i="5" s="1"/>
  <c r="Z262" i="5" s="1"/>
  <c r="Z263" i="5" s="1"/>
  <c r="Z264" i="5" s="1"/>
  <c r="Z265" i="5" s="1"/>
  <c r="Z266" i="5" s="1"/>
  <c r="Z267" i="5" s="1"/>
  <c r="Z268" i="5" s="1"/>
  <c r="Z269" i="5" s="1"/>
  <c r="Z270" i="5" s="1"/>
  <c r="Z271" i="5" s="1"/>
  <c r="Z272" i="5" s="1"/>
  <c r="Z273" i="5" s="1"/>
  <c r="Z274" i="5" s="1"/>
  <c r="Z275" i="5" s="1"/>
  <c r="Z276" i="5" s="1"/>
  <c r="Z277" i="5" s="1"/>
  <c r="Z278" i="5" s="1"/>
  <c r="Z279" i="5" s="1"/>
  <c r="Z280" i="5" s="1"/>
  <c r="Z281" i="5" s="1"/>
  <c r="Z282" i="5" s="1"/>
  <c r="Z283" i="5" s="1"/>
  <c r="Z284" i="5" s="1"/>
  <c r="Z285" i="5" s="1"/>
  <c r="Z286" i="5" s="1"/>
  <c r="Z287" i="5" s="1"/>
  <c r="Z288" i="5" s="1"/>
  <c r="Z289" i="5" s="1"/>
  <c r="Z290" i="5" s="1"/>
  <c r="Z291" i="5" s="1"/>
  <c r="Z292" i="5" s="1"/>
  <c r="Z293" i="5" s="1"/>
  <c r="Z294" i="5" s="1"/>
  <c r="Z295" i="5" s="1"/>
  <c r="Z296" i="5" s="1"/>
  <c r="Z297" i="5" s="1"/>
  <c r="Z298" i="5" s="1"/>
  <c r="Z299" i="5" s="1"/>
  <c r="Z300" i="5" s="1"/>
  <c r="Z301" i="5" s="1"/>
  <c r="Z302" i="5" s="1"/>
  <c r="Z303" i="5" s="1"/>
  <c r="Z304" i="5" s="1"/>
  <c r="Z305" i="5" s="1"/>
  <c r="Z306" i="5" s="1"/>
  <c r="Z307" i="5" s="1"/>
  <c r="Z308" i="5" s="1"/>
  <c r="Z309" i="5" s="1"/>
  <c r="Z310" i="5" s="1"/>
  <c r="Z311" i="5" s="1"/>
  <c r="Z312" i="5" s="1"/>
  <c r="Z313" i="5" s="1"/>
  <c r="Z314" i="5" s="1"/>
  <c r="Z315" i="5" s="1"/>
  <c r="Z316" i="5" s="1"/>
  <c r="Z317" i="5" s="1"/>
  <c r="Z318" i="5" s="1"/>
  <c r="Z319" i="5" s="1"/>
  <c r="Z320" i="5" s="1"/>
  <c r="Z321" i="5" s="1"/>
  <c r="Z322" i="5" s="1"/>
  <c r="Z323" i="5" s="1"/>
  <c r="Z324" i="5" s="1"/>
  <c r="Z325" i="5" s="1"/>
  <c r="Z326" i="5" s="1"/>
  <c r="Z327" i="5" s="1"/>
  <c r="Z328" i="5" s="1"/>
  <c r="Z329" i="5" s="1"/>
  <c r="Z330" i="5" s="1"/>
  <c r="Z331" i="5" s="1"/>
  <c r="Z332" i="5" s="1"/>
  <c r="Z333" i="5" s="1"/>
  <c r="Z334" i="5" s="1"/>
  <c r="Z335" i="5" s="1"/>
  <c r="Z336" i="5" s="1"/>
  <c r="Z337" i="5" s="1"/>
  <c r="Z338" i="5" s="1"/>
  <c r="Z339" i="5" s="1"/>
  <c r="Z340" i="5" s="1"/>
  <c r="Z341" i="5" s="1"/>
  <c r="Z342" i="5" s="1"/>
  <c r="Z343" i="5" s="1"/>
  <c r="Z344" i="5" s="1"/>
  <c r="Z345" i="5" s="1"/>
  <c r="Z346" i="5" s="1"/>
  <c r="Z347" i="5" s="1"/>
  <c r="Z348" i="5" s="1"/>
  <c r="Z349" i="5" s="1"/>
  <c r="Z350" i="5" s="1"/>
  <c r="Z351" i="5" s="1"/>
  <c r="Z352" i="5" s="1"/>
  <c r="Z353" i="5" s="1"/>
  <c r="Z354" i="5" s="1"/>
  <c r="Z355" i="5" s="1"/>
  <c r="Z356" i="5" s="1"/>
  <c r="Z357" i="5" s="1"/>
  <c r="Z358" i="5" s="1"/>
  <c r="Z359" i="5" s="1"/>
  <c r="Z360" i="5" s="1"/>
  <c r="Z361" i="5" s="1"/>
  <c r="Z362" i="5" s="1"/>
  <c r="Z363" i="5" s="1"/>
  <c r="Z364" i="5" s="1"/>
  <c r="Z365" i="5" s="1"/>
  <c r="Z366" i="5" s="1"/>
  <c r="Z367" i="5" s="1"/>
  <c r="Z368" i="5" s="1"/>
  <c r="Z369" i="5" s="1"/>
  <c r="Z370" i="5" s="1"/>
  <c r="W11" i="5"/>
  <c r="V11" i="5"/>
  <c r="S11" i="5"/>
  <c r="Q11" i="5"/>
  <c r="P11" i="5"/>
  <c r="M11" i="5"/>
  <c r="W8" i="5"/>
  <c r="X8" i="5" s="1"/>
  <c r="T8" i="5"/>
  <c r="U8" i="5" s="1"/>
  <c r="Q8" i="5"/>
  <c r="R8" i="5" s="1"/>
  <c r="N8" i="5"/>
  <c r="O8" i="5" s="1"/>
  <c r="K6" i="5"/>
  <c r="C6" i="5"/>
  <c r="C4" i="5"/>
  <c r="F3" i="5"/>
  <c r="Q11" i="4"/>
  <c r="N11" i="4"/>
  <c r="Z12" i="4"/>
  <c r="Z13" i="4" s="1"/>
  <c r="Z14" i="4" s="1"/>
  <c r="Z15" i="4" s="1"/>
  <c r="Z16" i="4" s="1"/>
  <c r="Z17" i="4" s="1"/>
  <c r="Z18" i="4" s="1"/>
  <c r="Z19" i="4" s="1"/>
  <c r="Z20" i="4" s="1"/>
  <c r="Z21" i="4" s="1"/>
  <c r="Z22" i="4" s="1"/>
  <c r="Z23" i="4" s="1"/>
  <c r="Z24" i="4" s="1"/>
  <c r="Z25" i="4" s="1"/>
  <c r="Z26" i="4" s="1"/>
  <c r="Z27" i="4" s="1"/>
  <c r="Z28" i="4" s="1"/>
  <c r="Z29" i="4" s="1"/>
  <c r="Z30" i="4" s="1"/>
  <c r="Z31" i="4" s="1"/>
  <c r="Z32" i="4" s="1"/>
  <c r="Z33" i="4" s="1"/>
  <c r="Z34" i="4" s="1"/>
  <c r="Z35" i="4" s="1"/>
  <c r="Z36" i="4" s="1"/>
  <c r="Z37" i="4" s="1"/>
  <c r="Z38" i="4" s="1"/>
  <c r="Z39" i="4" s="1"/>
  <c r="Z40" i="4" s="1"/>
  <c r="Z41" i="4" s="1"/>
  <c r="Z42" i="4" s="1"/>
  <c r="Z43" i="4" s="1"/>
  <c r="Z44" i="4" s="1"/>
  <c r="Z45" i="4" s="1"/>
  <c r="Z46" i="4" s="1"/>
  <c r="Z47" i="4" s="1"/>
  <c r="Z48" i="4" s="1"/>
  <c r="Z49" i="4" s="1"/>
  <c r="Z50" i="4" s="1"/>
  <c r="Z51" i="4" s="1"/>
  <c r="Z52" i="4" s="1"/>
  <c r="Z53" i="4" s="1"/>
  <c r="Z54" i="4" s="1"/>
  <c r="Z55" i="4" s="1"/>
  <c r="Z56" i="4" s="1"/>
  <c r="Z57" i="4" s="1"/>
  <c r="Z58" i="4" s="1"/>
  <c r="Z59" i="4" s="1"/>
  <c r="Z60" i="4" s="1"/>
  <c r="Z61" i="4" s="1"/>
  <c r="Z62" i="4" s="1"/>
  <c r="Z63" i="4" s="1"/>
  <c r="Z64" i="4" s="1"/>
  <c r="Z65" i="4" s="1"/>
  <c r="Z66" i="4" s="1"/>
  <c r="Z67" i="4" s="1"/>
  <c r="Z68" i="4" s="1"/>
  <c r="Z69" i="4" s="1"/>
  <c r="Z70" i="4" s="1"/>
  <c r="Z71" i="4" s="1"/>
  <c r="Z72" i="4" s="1"/>
  <c r="Z73" i="4" s="1"/>
  <c r="Z74" i="4" s="1"/>
  <c r="Z75" i="4" s="1"/>
  <c r="Z76" i="4" s="1"/>
  <c r="Z77" i="4" s="1"/>
  <c r="Z78" i="4" s="1"/>
  <c r="Z79" i="4" s="1"/>
  <c r="Z80" i="4" s="1"/>
  <c r="Z81" i="4" s="1"/>
  <c r="Z82" i="4" s="1"/>
  <c r="Z83" i="4" s="1"/>
  <c r="Z84" i="4" s="1"/>
  <c r="Z85" i="4" s="1"/>
  <c r="Z86" i="4" s="1"/>
  <c r="Z87" i="4" s="1"/>
  <c r="Z88" i="4" s="1"/>
  <c r="Z89" i="4" s="1"/>
  <c r="Z90" i="4" s="1"/>
  <c r="Z91" i="4" s="1"/>
  <c r="Z92" i="4" s="1"/>
  <c r="Z93" i="4" s="1"/>
  <c r="Z94" i="4" s="1"/>
  <c r="Z95" i="4" s="1"/>
  <c r="Z96" i="4" s="1"/>
  <c r="Z97" i="4" s="1"/>
  <c r="Z98" i="4" s="1"/>
  <c r="Z99" i="4" s="1"/>
  <c r="Z100" i="4" s="1"/>
  <c r="Z101" i="4" s="1"/>
  <c r="Z102" i="4" s="1"/>
  <c r="Z103" i="4" s="1"/>
  <c r="Z104" i="4" s="1"/>
  <c r="Z105" i="4" s="1"/>
  <c r="Z106" i="4" s="1"/>
  <c r="Z107" i="4" s="1"/>
  <c r="Z108" i="4" s="1"/>
  <c r="Z109" i="4" s="1"/>
  <c r="Z110" i="4" s="1"/>
  <c r="Z111" i="4" s="1"/>
  <c r="Z112" i="4" s="1"/>
  <c r="Z113" i="4" s="1"/>
  <c r="Z114" i="4" s="1"/>
  <c r="Z115" i="4" s="1"/>
  <c r="Z116" i="4" s="1"/>
  <c r="Z117" i="4" s="1"/>
  <c r="Z118" i="4" s="1"/>
  <c r="Z119" i="4" s="1"/>
  <c r="Z120" i="4" s="1"/>
  <c r="Z121" i="4" s="1"/>
  <c r="Z122" i="4" s="1"/>
  <c r="Z123" i="4" s="1"/>
  <c r="Z124" i="4" s="1"/>
  <c r="Z125" i="4" s="1"/>
  <c r="Z126" i="4" s="1"/>
  <c r="Z127" i="4" s="1"/>
  <c r="Z128" i="4" s="1"/>
  <c r="Z129" i="4" s="1"/>
  <c r="Z130" i="4" s="1"/>
  <c r="Z131" i="4" s="1"/>
  <c r="Z132" i="4" s="1"/>
  <c r="Z133" i="4" s="1"/>
  <c r="Z134" i="4" s="1"/>
  <c r="Z135" i="4" s="1"/>
  <c r="Z136" i="4" s="1"/>
  <c r="Z137" i="4" s="1"/>
  <c r="Z138" i="4" s="1"/>
  <c r="Z139" i="4" s="1"/>
  <c r="Z140" i="4" s="1"/>
  <c r="Z141" i="4" s="1"/>
  <c r="Z142" i="4" s="1"/>
  <c r="Z143" i="4" s="1"/>
  <c r="Z144" i="4" s="1"/>
  <c r="Z145" i="4" s="1"/>
  <c r="Z146" i="4" s="1"/>
  <c r="Z147" i="4" s="1"/>
  <c r="Z148" i="4" s="1"/>
  <c r="Z149" i="4" s="1"/>
  <c r="Z150" i="4" s="1"/>
  <c r="Z151" i="4" s="1"/>
  <c r="Z152" i="4" s="1"/>
  <c r="Z153" i="4" s="1"/>
  <c r="Z154" i="4" s="1"/>
  <c r="Z155" i="4" s="1"/>
  <c r="Z156" i="4" s="1"/>
  <c r="Z157" i="4" s="1"/>
  <c r="Z158" i="4" s="1"/>
  <c r="Z159" i="4" s="1"/>
  <c r="Z160" i="4" s="1"/>
  <c r="Z161" i="4" s="1"/>
  <c r="Z162" i="4" s="1"/>
  <c r="Z163" i="4" s="1"/>
  <c r="Z164" i="4" s="1"/>
  <c r="Z165" i="4" s="1"/>
  <c r="Z166" i="4" s="1"/>
  <c r="Z167" i="4" s="1"/>
  <c r="Z168" i="4" s="1"/>
  <c r="Z169" i="4" s="1"/>
  <c r="Z170" i="4" s="1"/>
  <c r="Z171" i="4" s="1"/>
  <c r="Z172" i="4" s="1"/>
  <c r="Z173" i="4" s="1"/>
  <c r="Z174" i="4" s="1"/>
  <c r="Z175" i="4" s="1"/>
  <c r="Z176" i="4" s="1"/>
  <c r="Z177" i="4" s="1"/>
  <c r="Z178" i="4" s="1"/>
  <c r="Z179" i="4" s="1"/>
  <c r="Z180" i="4" s="1"/>
  <c r="Z181" i="4" s="1"/>
  <c r="Z182" i="4" s="1"/>
  <c r="Z183" i="4" s="1"/>
  <c r="Z184" i="4" s="1"/>
  <c r="Z185" i="4" s="1"/>
  <c r="Z186" i="4" s="1"/>
  <c r="Z187" i="4" s="1"/>
  <c r="Z188" i="4" s="1"/>
  <c r="Z189" i="4" s="1"/>
  <c r="Z190" i="4" s="1"/>
  <c r="Z191" i="4" s="1"/>
  <c r="Z192" i="4" s="1"/>
  <c r="Z193" i="4" s="1"/>
  <c r="Z194" i="4" s="1"/>
  <c r="Z195" i="4" s="1"/>
  <c r="Z196" i="4" s="1"/>
  <c r="Z197" i="4" s="1"/>
  <c r="Z198" i="4" s="1"/>
  <c r="Z199" i="4" s="1"/>
  <c r="Z200" i="4" s="1"/>
  <c r="Z201" i="4" s="1"/>
  <c r="Z202" i="4" s="1"/>
  <c r="Z203" i="4" s="1"/>
  <c r="Z204" i="4" s="1"/>
  <c r="Z205" i="4" s="1"/>
  <c r="Z206" i="4" s="1"/>
  <c r="Z207" i="4" s="1"/>
  <c r="Z208" i="4" s="1"/>
  <c r="Z209" i="4" s="1"/>
  <c r="Z210" i="4" s="1"/>
  <c r="Z211" i="4" s="1"/>
  <c r="Z212" i="4" s="1"/>
  <c r="Z213" i="4" s="1"/>
  <c r="Z214" i="4" s="1"/>
  <c r="Z215" i="4" s="1"/>
  <c r="Z216" i="4" s="1"/>
  <c r="Z217" i="4" s="1"/>
  <c r="Z218" i="4" s="1"/>
  <c r="Z219" i="4" s="1"/>
  <c r="Z220" i="4" s="1"/>
  <c r="Z221" i="4" s="1"/>
  <c r="Z222" i="4" s="1"/>
  <c r="Z223" i="4" s="1"/>
  <c r="Z224" i="4" s="1"/>
  <c r="Z225" i="4" s="1"/>
  <c r="Z226" i="4" s="1"/>
  <c r="Z227" i="4" s="1"/>
  <c r="Z228" i="4" s="1"/>
  <c r="Z229" i="4" s="1"/>
  <c r="Z230" i="4" s="1"/>
  <c r="Z231" i="4" s="1"/>
  <c r="Z232" i="4" s="1"/>
  <c r="Z233" i="4" s="1"/>
  <c r="Z234" i="4" s="1"/>
  <c r="Z235" i="4" s="1"/>
  <c r="Z236" i="4" s="1"/>
  <c r="Z237" i="4" s="1"/>
  <c r="Z238" i="4" s="1"/>
  <c r="Z239" i="4" s="1"/>
  <c r="Z240" i="4" s="1"/>
  <c r="Z241" i="4" s="1"/>
  <c r="Z242" i="4" s="1"/>
  <c r="Z243" i="4" s="1"/>
  <c r="Z244" i="4" s="1"/>
  <c r="Z245" i="4" s="1"/>
  <c r="Z246" i="4" s="1"/>
  <c r="Z247" i="4" s="1"/>
  <c r="Z248" i="4" s="1"/>
  <c r="Z249" i="4" s="1"/>
  <c r="Z250" i="4" s="1"/>
  <c r="Z251" i="4" s="1"/>
  <c r="Z252" i="4" s="1"/>
  <c r="Z253" i="4" s="1"/>
  <c r="Z254" i="4" s="1"/>
  <c r="Z255" i="4" s="1"/>
  <c r="Z256" i="4" s="1"/>
  <c r="Z257" i="4" s="1"/>
  <c r="Z258" i="4" s="1"/>
  <c r="Z259" i="4" s="1"/>
  <c r="Z260" i="4" s="1"/>
  <c r="Z261" i="4" s="1"/>
  <c r="Z262" i="4" s="1"/>
  <c r="Z263" i="4" s="1"/>
  <c r="Z264" i="4" s="1"/>
  <c r="Z265" i="4" s="1"/>
  <c r="Z266" i="4" s="1"/>
  <c r="Z267" i="4" s="1"/>
  <c r="Z268" i="4" s="1"/>
  <c r="Z269" i="4" s="1"/>
  <c r="Z270" i="4" s="1"/>
  <c r="Z271" i="4" s="1"/>
  <c r="Z272" i="4" s="1"/>
  <c r="Z273" i="4" s="1"/>
  <c r="Z274" i="4" s="1"/>
  <c r="Z275" i="4" s="1"/>
  <c r="Z276" i="4" s="1"/>
  <c r="Z277" i="4" s="1"/>
  <c r="Z278" i="4" s="1"/>
  <c r="Z279" i="4" s="1"/>
  <c r="Z280" i="4" s="1"/>
  <c r="Z281" i="4" s="1"/>
  <c r="Z282" i="4" s="1"/>
  <c r="Z283" i="4" s="1"/>
  <c r="Z284" i="4" s="1"/>
  <c r="Z285" i="4" s="1"/>
  <c r="Z286" i="4" s="1"/>
  <c r="Z287" i="4" s="1"/>
  <c r="Z288" i="4" s="1"/>
  <c r="Z289" i="4" s="1"/>
  <c r="Z290" i="4" s="1"/>
  <c r="Z291" i="4" s="1"/>
  <c r="Z292" i="4" s="1"/>
  <c r="Z293" i="4" s="1"/>
  <c r="Z294" i="4" s="1"/>
  <c r="Z295" i="4" s="1"/>
  <c r="Z296" i="4" s="1"/>
  <c r="Z297" i="4" s="1"/>
  <c r="Z298" i="4" s="1"/>
  <c r="Z299" i="4" s="1"/>
  <c r="Z300" i="4" s="1"/>
  <c r="Z301" i="4" s="1"/>
  <c r="Z302" i="4" s="1"/>
  <c r="Z303" i="4" s="1"/>
  <c r="Z304" i="4" s="1"/>
  <c r="Z305" i="4" s="1"/>
  <c r="Z306" i="4" s="1"/>
  <c r="Z307" i="4" s="1"/>
  <c r="Z308" i="4" s="1"/>
  <c r="Z309" i="4" s="1"/>
  <c r="Z310" i="4" s="1"/>
  <c r="Z311" i="4" s="1"/>
  <c r="Z312" i="4" s="1"/>
  <c r="Z313" i="4" s="1"/>
  <c r="Z314" i="4" s="1"/>
  <c r="Z315" i="4" s="1"/>
  <c r="Z316" i="4" s="1"/>
  <c r="Z317" i="4" s="1"/>
  <c r="Z318" i="4" s="1"/>
  <c r="Z319" i="4" s="1"/>
  <c r="Z320" i="4" s="1"/>
  <c r="Z321" i="4" s="1"/>
  <c r="Z322" i="4" s="1"/>
  <c r="Z323" i="4" s="1"/>
  <c r="Z324" i="4" s="1"/>
  <c r="Z325" i="4" s="1"/>
  <c r="Z326" i="4" s="1"/>
  <c r="Z327" i="4" s="1"/>
  <c r="Z328" i="4" s="1"/>
  <c r="Z329" i="4" s="1"/>
  <c r="Z330" i="4" s="1"/>
  <c r="Z331" i="4" s="1"/>
  <c r="Z332" i="4" s="1"/>
  <c r="Z333" i="4" s="1"/>
  <c r="Z334" i="4" s="1"/>
  <c r="Z335" i="4" s="1"/>
  <c r="Z336" i="4" s="1"/>
  <c r="Z337" i="4" s="1"/>
  <c r="Z338" i="4" s="1"/>
  <c r="Z339" i="4" s="1"/>
  <c r="Z340" i="4" s="1"/>
  <c r="Z341" i="4" s="1"/>
  <c r="Z342" i="4" s="1"/>
  <c r="Z343" i="4" s="1"/>
  <c r="Z344" i="4" s="1"/>
  <c r="Z345" i="4" s="1"/>
  <c r="Z346" i="4" s="1"/>
  <c r="Z347" i="4" s="1"/>
  <c r="Z348" i="4" s="1"/>
  <c r="Z349" i="4" s="1"/>
  <c r="Z350" i="4" s="1"/>
  <c r="Z351" i="4" s="1"/>
  <c r="Z352" i="4" s="1"/>
  <c r="Z353" i="4" s="1"/>
  <c r="Z354" i="4" s="1"/>
  <c r="Z355" i="4" s="1"/>
  <c r="Z356" i="4" s="1"/>
  <c r="Z357" i="4" s="1"/>
  <c r="Z358" i="4" s="1"/>
  <c r="Z359" i="4" s="1"/>
  <c r="Z360" i="4" s="1"/>
  <c r="Z361" i="4" s="1"/>
  <c r="Z362" i="4" s="1"/>
  <c r="Z363" i="4" s="1"/>
  <c r="Z364" i="4" s="1"/>
  <c r="Z365" i="4" s="1"/>
  <c r="Z366" i="4" s="1"/>
  <c r="Z367" i="4" s="1"/>
  <c r="Z368" i="4" s="1"/>
  <c r="Z369" i="4" s="1"/>
  <c r="Z370" i="4" s="1"/>
  <c r="V11" i="4"/>
  <c r="S11" i="4"/>
  <c r="T11" i="4" s="1"/>
  <c r="P11" i="4"/>
  <c r="M11" i="4"/>
  <c r="W8" i="4"/>
  <c r="X8" i="4" s="1"/>
  <c r="T8" i="4"/>
  <c r="U8" i="4" s="1"/>
  <c r="Q8" i="4"/>
  <c r="R8" i="4" s="1"/>
  <c r="N8" i="4"/>
  <c r="O8" i="4" s="1"/>
  <c r="K6" i="4"/>
  <c r="F65" i="4"/>
  <c r="F193" i="4"/>
  <c r="F313" i="4"/>
  <c r="C11" i="4"/>
  <c r="B11" i="4"/>
  <c r="H11" i="4" s="1"/>
  <c r="F3" i="4"/>
  <c r="F97" i="4" s="1"/>
  <c r="C4" i="4"/>
  <c r="C6" i="4" s="1"/>
  <c r="C2" i="4" s="1"/>
  <c r="F16" i="6" l="1"/>
  <c r="F24" i="6"/>
  <c r="F32" i="6"/>
  <c r="F40" i="6"/>
  <c r="F48" i="6"/>
  <c r="F56" i="6"/>
  <c r="F70" i="6"/>
  <c r="F75" i="6"/>
  <c r="F88" i="6"/>
  <c r="F102" i="6"/>
  <c r="F107" i="6"/>
  <c r="F120" i="6"/>
  <c r="F139" i="6"/>
  <c r="F156" i="6"/>
  <c r="F188" i="6"/>
  <c r="F216" i="6"/>
  <c r="F245" i="6"/>
  <c r="F12" i="6"/>
  <c r="F17" i="6"/>
  <c r="F25" i="6"/>
  <c r="F33" i="6"/>
  <c r="F41" i="6"/>
  <c r="F49" i="6"/>
  <c r="F58" i="6"/>
  <c r="F71" i="6"/>
  <c r="F76" i="6"/>
  <c r="F90" i="6"/>
  <c r="F103" i="6"/>
  <c r="F108" i="6"/>
  <c r="F122" i="6"/>
  <c r="F150" i="6"/>
  <c r="F167" i="6"/>
  <c r="F196" i="6"/>
  <c r="F217" i="6"/>
  <c r="F246" i="6"/>
  <c r="F20" i="6"/>
  <c r="F28" i="6"/>
  <c r="F36" i="6"/>
  <c r="F44" i="6"/>
  <c r="F54" i="6"/>
  <c r="F59" i="6"/>
  <c r="F72" i="6"/>
  <c r="F86" i="6"/>
  <c r="F91" i="6"/>
  <c r="F104" i="6"/>
  <c r="F118" i="6"/>
  <c r="F124" i="6"/>
  <c r="F152" i="6"/>
  <c r="F171" i="6"/>
  <c r="F197" i="6"/>
  <c r="F236" i="6"/>
  <c r="F310" i="6"/>
  <c r="C2" i="6"/>
  <c r="C11" i="6" s="1"/>
  <c r="D11" i="6"/>
  <c r="J11" i="6" s="1"/>
  <c r="N11" i="6"/>
  <c r="F15" i="6"/>
  <c r="F19" i="6"/>
  <c r="F23" i="6"/>
  <c r="F27" i="6"/>
  <c r="F31" i="6"/>
  <c r="F35" i="6"/>
  <c r="F39" i="6"/>
  <c r="F43" i="6"/>
  <c r="F47" i="6"/>
  <c r="F51" i="6"/>
  <c r="F62" i="6"/>
  <c r="F63" i="6"/>
  <c r="F64" i="6"/>
  <c r="F78" i="6"/>
  <c r="F79" i="6"/>
  <c r="F80" i="6"/>
  <c r="F94" i="6"/>
  <c r="F95" i="6"/>
  <c r="F96" i="6"/>
  <c r="F110" i="6"/>
  <c r="F111" i="6"/>
  <c r="F112" i="6"/>
  <c r="F134" i="6"/>
  <c r="F136" i="6"/>
  <c r="F151" i="6"/>
  <c r="F166" i="6"/>
  <c r="F168" i="6"/>
  <c r="F182" i="6"/>
  <c r="F202" i="6"/>
  <c r="F212" i="6"/>
  <c r="F222" i="6"/>
  <c r="F232" i="6"/>
  <c r="F252" i="6"/>
  <c r="F370" i="6"/>
  <c r="F366" i="6"/>
  <c r="F362" i="6"/>
  <c r="F367" i="6"/>
  <c r="F363" i="6"/>
  <c r="F359" i="6"/>
  <c r="F364" i="6"/>
  <c r="F357" i="6"/>
  <c r="F353" i="6"/>
  <c r="F369" i="6"/>
  <c r="F361" i="6"/>
  <c r="F358" i="6"/>
  <c r="F354" i="6"/>
  <c r="F360" i="6"/>
  <c r="F355" i="6"/>
  <c r="F351" i="6"/>
  <c r="F347" i="6"/>
  <c r="F368" i="6"/>
  <c r="F350" i="6"/>
  <c r="F349" i="6"/>
  <c r="F348" i="6"/>
  <c r="F343" i="6"/>
  <c r="F339" i="6"/>
  <c r="F335" i="6"/>
  <c r="F331" i="6"/>
  <c r="F356" i="6"/>
  <c r="F346" i="6"/>
  <c r="F344" i="6"/>
  <c r="F340" i="6"/>
  <c r="F336" i="6"/>
  <c r="F332" i="6"/>
  <c r="F345" i="6"/>
  <c r="F337" i="6"/>
  <c r="F327" i="6"/>
  <c r="F323" i="6"/>
  <c r="F319" i="6"/>
  <c r="F365" i="6"/>
  <c r="F342" i="6"/>
  <c r="F334" i="6"/>
  <c r="F328" i="6"/>
  <c r="F324" i="6"/>
  <c r="F320" i="6"/>
  <c r="F333" i="6"/>
  <c r="F321" i="6"/>
  <c r="F315" i="6"/>
  <c r="F311" i="6"/>
  <c r="F307" i="6"/>
  <c r="F303" i="6"/>
  <c r="F299" i="6"/>
  <c r="F295" i="6"/>
  <c r="F291" i="6"/>
  <c r="F287" i="6"/>
  <c r="F283" i="6"/>
  <c r="F279" i="6"/>
  <c r="F330" i="6"/>
  <c r="F329" i="6"/>
  <c r="F326" i="6"/>
  <c r="F318" i="6"/>
  <c r="F316" i="6"/>
  <c r="F312" i="6"/>
  <c r="F308" i="6"/>
  <c r="F304" i="6"/>
  <c r="F300" i="6"/>
  <c r="F296" i="6"/>
  <c r="F292" i="6"/>
  <c r="F288" i="6"/>
  <c r="F284" i="6"/>
  <c r="F280" i="6"/>
  <c r="F317" i="6"/>
  <c r="F309" i="6"/>
  <c r="F301" i="6"/>
  <c r="F293" i="6"/>
  <c r="F285" i="6"/>
  <c r="F277" i="6"/>
  <c r="F273" i="6"/>
  <c r="F269" i="6"/>
  <c r="F265" i="6"/>
  <c r="F261" i="6"/>
  <c r="F257" i="6"/>
  <c r="F338" i="6"/>
  <c r="F314" i="6"/>
  <c r="F306" i="6"/>
  <c r="F298" i="6"/>
  <c r="F290" i="6"/>
  <c r="F282" i="6"/>
  <c r="F278" i="6"/>
  <c r="F274" i="6"/>
  <c r="F270" i="6"/>
  <c r="F266" i="6"/>
  <c r="F262" i="6"/>
  <c r="F258" i="6"/>
  <c r="F254" i="6"/>
  <c r="F341" i="6"/>
  <c r="F305" i="6"/>
  <c r="F289" i="6"/>
  <c r="F271" i="6"/>
  <c r="F263" i="6"/>
  <c r="F256" i="6"/>
  <c r="F255" i="6"/>
  <c r="F251" i="6"/>
  <c r="F247" i="6"/>
  <c r="F243" i="6"/>
  <c r="F239" i="6"/>
  <c r="F235" i="6"/>
  <c r="F231" i="6"/>
  <c r="F227" i="6"/>
  <c r="F223" i="6"/>
  <c r="F219" i="6"/>
  <c r="F215" i="6"/>
  <c r="F211" i="6"/>
  <c r="F207" i="6"/>
  <c r="F203" i="6"/>
  <c r="F199" i="6"/>
  <c r="F195" i="6"/>
  <c r="F191" i="6"/>
  <c r="F187" i="6"/>
  <c r="F183" i="6"/>
  <c r="F179" i="6"/>
  <c r="F325" i="6"/>
  <c r="F322" i="6"/>
  <c r="F297" i="6"/>
  <c r="F294" i="6"/>
  <c r="F286" i="6"/>
  <c r="F272" i="6"/>
  <c r="F268" i="6"/>
  <c r="F242" i="6"/>
  <c r="F241" i="6"/>
  <c r="F240" i="6"/>
  <c r="F226" i="6"/>
  <c r="F225" i="6"/>
  <c r="F224" i="6"/>
  <c r="F210" i="6"/>
  <c r="F209" i="6"/>
  <c r="F208" i="6"/>
  <c r="F194" i="6"/>
  <c r="F193" i="6"/>
  <c r="F192" i="6"/>
  <c r="F177" i="6"/>
  <c r="F173" i="6"/>
  <c r="F169" i="6"/>
  <c r="F165" i="6"/>
  <c r="F161" i="6"/>
  <c r="F157" i="6"/>
  <c r="F153" i="6"/>
  <c r="F149" i="6"/>
  <c r="F145" i="6"/>
  <c r="F141" i="6"/>
  <c r="F137" i="6"/>
  <c r="F133" i="6"/>
  <c r="F129" i="6"/>
  <c r="F125" i="6"/>
  <c r="F121" i="6"/>
  <c r="F117" i="6"/>
  <c r="F113" i="6"/>
  <c r="F109" i="6"/>
  <c r="F105" i="6"/>
  <c r="F101" i="6"/>
  <c r="F97" i="6"/>
  <c r="F93" i="6"/>
  <c r="F89" i="6"/>
  <c r="F85" i="6"/>
  <c r="F81" i="6"/>
  <c r="F77" i="6"/>
  <c r="F73" i="6"/>
  <c r="F69" i="6"/>
  <c r="F65" i="6"/>
  <c r="F61" i="6"/>
  <c r="F57" i="6"/>
  <c r="F53" i="6"/>
  <c r="F281" i="6"/>
  <c r="F275" i="6"/>
  <c r="F264" i="6"/>
  <c r="F253" i="6"/>
  <c r="F248" i="6"/>
  <c r="F238" i="6"/>
  <c r="F233" i="6"/>
  <c r="F228" i="6"/>
  <c r="F218" i="6"/>
  <c r="F213" i="6"/>
  <c r="F204" i="6"/>
  <c r="F198" i="6"/>
  <c r="F189" i="6"/>
  <c r="F184" i="6"/>
  <c r="F178" i="6"/>
  <c r="F164" i="6"/>
  <c r="F163" i="6"/>
  <c r="F162" i="6"/>
  <c r="F148" i="6"/>
  <c r="F147" i="6"/>
  <c r="F146" i="6"/>
  <c r="F132" i="6"/>
  <c r="F131" i="6"/>
  <c r="F130" i="6"/>
  <c r="F302" i="6"/>
  <c r="F276" i="6"/>
  <c r="F267" i="6"/>
  <c r="F249" i="6"/>
  <c r="F244" i="6"/>
  <c r="F234" i="6"/>
  <c r="F229" i="6"/>
  <c r="F220" i="6"/>
  <c r="F214" i="6"/>
  <c r="F205" i="6"/>
  <c r="F200" i="6"/>
  <c r="F190" i="6"/>
  <c r="F185" i="6"/>
  <c r="F180" i="6"/>
  <c r="F176" i="6"/>
  <c r="F175" i="6"/>
  <c r="F174" i="6"/>
  <c r="F160" i="6"/>
  <c r="F159" i="6"/>
  <c r="F158" i="6"/>
  <c r="F144" i="6"/>
  <c r="F143" i="6"/>
  <c r="F142" i="6"/>
  <c r="F128" i="6"/>
  <c r="F127" i="6"/>
  <c r="F126" i="6"/>
  <c r="F11" i="6"/>
  <c r="F14" i="6"/>
  <c r="F18" i="6"/>
  <c r="F22" i="6"/>
  <c r="F26" i="6"/>
  <c r="F30" i="6"/>
  <c r="F34" i="6"/>
  <c r="F38" i="6"/>
  <c r="F42" i="6"/>
  <c r="F46" i="6"/>
  <c r="F50" i="6"/>
  <c r="F52" i="6"/>
  <c r="F66" i="6"/>
  <c r="F67" i="6"/>
  <c r="F68" i="6"/>
  <c r="F82" i="6"/>
  <c r="F83" i="6"/>
  <c r="F84" i="6"/>
  <c r="F98" i="6"/>
  <c r="F99" i="6"/>
  <c r="F100" i="6"/>
  <c r="F114" i="6"/>
  <c r="F115" i="6"/>
  <c r="F116" i="6"/>
  <c r="F123" i="6"/>
  <c r="F138" i="6"/>
  <c r="F140" i="6"/>
  <c r="F155" i="6"/>
  <c r="F170" i="6"/>
  <c r="F172" i="6"/>
  <c r="F181" i="6"/>
  <c r="F201" i="6"/>
  <c r="F221" i="6"/>
  <c r="F230" i="6"/>
  <c r="F250" i="6"/>
  <c r="F259" i="6"/>
  <c r="F260" i="6"/>
  <c r="F352" i="6"/>
  <c r="C12" i="5"/>
  <c r="D12" i="5"/>
  <c r="C2" i="5"/>
  <c r="N11" i="5"/>
  <c r="O11" i="5"/>
  <c r="R11" i="5" s="1"/>
  <c r="T11" i="5"/>
  <c r="F366" i="4"/>
  <c r="F289" i="4"/>
  <c r="F33" i="4"/>
  <c r="F350" i="4"/>
  <c r="F257" i="4"/>
  <c r="F129" i="4"/>
  <c r="F161" i="4"/>
  <c r="F334" i="4"/>
  <c r="F225" i="4"/>
  <c r="W11" i="4"/>
  <c r="F14" i="4"/>
  <c r="F18" i="4"/>
  <c r="F22" i="4"/>
  <c r="F26" i="4"/>
  <c r="F30" i="4"/>
  <c r="F34" i="4"/>
  <c r="F38" i="4"/>
  <c r="F42" i="4"/>
  <c r="F46" i="4"/>
  <c r="F50" i="4"/>
  <c r="F54" i="4"/>
  <c r="F58" i="4"/>
  <c r="F62" i="4"/>
  <c r="F66" i="4"/>
  <c r="F70" i="4"/>
  <c r="F74" i="4"/>
  <c r="F78" i="4"/>
  <c r="F82" i="4"/>
  <c r="F86" i="4"/>
  <c r="F90" i="4"/>
  <c r="F94" i="4"/>
  <c r="F98" i="4"/>
  <c r="F102" i="4"/>
  <c r="F106" i="4"/>
  <c r="F110" i="4"/>
  <c r="F114" i="4"/>
  <c r="F118" i="4"/>
  <c r="F122" i="4"/>
  <c r="F126" i="4"/>
  <c r="F130" i="4"/>
  <c r="F134" i="4"/>
  <c r="F138" i="4"/>
  <c r="F142" i="4"/>
  <c r="F146" i="4"/>
  <c r="F150" i="4"/>
  <c r="F154" i="4"/>
  <c r="F158" i="4"/>
  <c r="F162" i="4"/>
  <c r="F166" i="4"/>
  <c r="F170" i="4"/>
  <c r="F174" i="4"/>
  <c r="F178" i="4"/>
  <c r="F182" i="4"/>
  <c r="F186" i="4"/>
  <c r="F190" i="4"/>
  <c r="F194" i="4"/>
  <c r="F198" i="4"/>
  <c r="F202" i="4"/>
  <c r="F206" i="4"/>
  <c r="F210" i="4"/>
  <c r="F214" i="4"/>
  <c r="F218" i="4"/>
  <c r="F222" i="4"/>
  <c r="F226" i="4"/>
  <c r="F230" i="4"/>
  <c r="F234" i="4"/>
  <c r="F238" i="4"/>
  <c r="F242" i="4"/>
  <c r="F246" i="4"/>
  <c r="F250" i="4"/>
  <c r="F254" i="4"/>
  <c r="F258" i="4"/>
  <c r="F262" i="4"/>
  <c r="F266" i="4"/>
  <c r="F270" i="4"/>
  <c r="F274" i="4"/>
  <c r="F278" i="4"/>
  <c r="F282" i="4"/>
  <c r="F286" i="4"/>
  <c r="F290" i="4"/>
  <c r="F294" i="4"/>
  <c r="F15" i="4"/>
  <c r="F19" i="4"/>
  <c r="F23" i="4"/>
  <c r="F27" i="4"/>
  <c r="F31" i="4"/>
  <c r="F35" i="4"/>
  <c r="F39" i="4"/>
  <c r="F43" i="4"/>
  <c r="F47" i="4"/>
  <c r="F51" i="4"/>
  <c r="F55" i="4"/>
  <c r="F59" i="4"/>
  <c r="F63" i="4"/>
  <c r="F67" i="4"/>
  <c r="F71" i="4"/>
  <c r="F75" i="4"/>
  <c r="F79" i="4"/>
  <c r="F83" i="4"/>
  <c r="F87" i="4"/>
  <c r="F91" i="4"/>
  <c r="F95" i="4"/>
  <c r="F99" i="4"/>
  <c r="F103" i="4"/>
  <c r="F107" i="4"/>
  <c r="F111" i="4"/>
  <c r="F115" i="4"/>
  <c r="F119" i="4"/>
  <c r="F123" i="4"/>
  <c r="F127" i="4"/>
  <c r="F131" i="4"/>
  <c r="F135" i="4"/>
  <c r="F139" i="4"/>
  <c r="F143" i="4"/>
  <c r="F147" i="4"/>
  <c r="F151" i="4"/>
  <c r="F155" i="4"/>
  <c r="F159" i="4"/>
  <c r="F163" i="4"/>
  <c r="F167" i="4"/>
  <c r="F171" i="4"/>
  <c r="F175" i="4"/>
  <c r="F179" i="4"/>
  <c r="F183" i="4"/>
  <c r="F187" i="4"/>
  <c r="F191" i="4"/>
  <c r="F195" i="4"/>
  <c r="F199" i="4"/>
  <c r="F203" i="4"/>
  <c r="F207" i="4"/>
  <c r="F211" i="4"/>
  <c r="F215" i="4"/>
  <c r="F219" i="4"/>
  <c r="F223" i="4"/>
  <c r="F227" i="4"/>
  <c r="F231" i="4"/>
  <c r="F235" i="4"/>
  <c r="F239" i="4"/>
  <c r="F243" i="4"/>
  <c r="F247" i="4"/>
  <c r="F251" i="4"/>
  <c r="F255" i="4"/>
  <c r="F259" i="4"/>
  <c r="F263" i="4"/>
  <c r="F267" i="4"/>
  <c r="F271" i="4"/>
  <c r="F275" i="4"/>
  <c r="F279" i="4"/>
  <c r="F283" i="4"/>
  <c r="F287" i="4"/>
  <c r="F291" i="4"/>
  <c r="F295" i="4"/>
  <c r="F299" i="4"/>
  <c r="F303" i="4"/>
  <c r="F307" i="4"/>
  <c r="F311" i="4"/>
  <c r="F315" i="4"/>
  <c r="F319" i="4"/>
  <c r="F323" i="4"/>
  <c r="F327" i="4"/>
  <c r="F331" i="4"/>
  <c r="F12" i="4"/>
  <c r="F20" i="4"/>
  <c r="F28" i="4"/>
  <c r="F36" i="4"/>
  <c r="F44" i="4"/>
  <c r="F52" i="4"/>
  <c r="F60" i="4"/>
  <c r="F68" i="4"/>
  <c r="F76" i="4"/>
  <c r="F84" i="4"/>
  <c r="F92" i="4"/>
  <c r="F100" i="4"/>
  <c r="F108" i="4"/>
  <c r="F116" i="4"/>
  <c r="F124" i="4"/>
  <c r="F132" i="4"/>
  <c r="F140" i="4"/>
  <c r="F148" i="4"/>
  <c r="F156" i="4"/>
  <c r="F164" i="4"/>
  <c r="F172" i="4"/>
  <c r="F180" i="4"/>
  <c r="F188" i="4"/>
  <c r="F196" i="4"/>
  <c r="F204" i="4"/>
  <c r="F212" i="4"/>
  <c r="F220" i="4"/>
  <c r="F228" i="4"/>
  <c r="F236" i="4"/>
  <c r="F244" i="4"/>
  <c r="F252" i="4"/>
  <c r="F260" i="4"/>
  <c r="F268" i="4"/>
  <c r="F276" i="4"/>
  <c r="F284" i="4"/>
  <c r="F292" i="4"/>
  <c r="F298" i="4"/>
  <c r="F304" i="4"/>
  <c r="F309" i="4"/>
  <c r="F314" i="4"/>
  <c r="F320" i="4"/>
  <c r="F325" i="4"/>
  <c r="F330" i="4"/>
  <c r="F335" i="4"/>
  <c r="F339" i="4"/>
  <c r="F343" i="4"/>
  <c r="F347" i="4"/>
  <c r="F351" i="4"/>
  <c r="F355" i="4"/>
  <c r="F359" i="4"/>
  <c r="F363" i="4"/>
  <c r="F367" i="4"/>
  <c r="F13" i="4"/>
  <c r="F21" i="4"/>
  <c r="F29" i="4"/>
  <c r="F37" i="4"/>
  <c r="F45" i="4"/>
  <c r="F53" i="4"/>
  <c r="F61" i="4"/>
  <c r="F69" i="4"/>
  <c r="F77" i="4"/>
  <c r="F85" i="4"/>
  <c r="F93" i="4"/>
  <c r="F101" i="4"/>
  <c r="F109" i="4"/>
  <c r="F117" i="4"/>
  <c r="F125" i="4"/>
  <c r="F133" i="4"/>
  <c r="F141" i="4"/>
  <c r="F149" i="4"/>
  <c r="F157" i="4"/>
  <c r="F165" i="4"/>
  <c r="F173" i="4"/>
  <c r="F181" i="4"/>
  <c r="F189" i="4"/>
  <c r="F197" i="4"/>
  <c r="F205" i="4"/>
  <c r="F213" i="4"/>
  <c r="F221" i="4"/>
  <c r="F229" i="4"/>
  <c r="F237" i="4"/>
  <c r="F245" i="4"/>
  <c r="F253" i="4"/>
  <c r="F261" i="4"/>
  <c r="F269" i="4"/>
  <c r="F277" i="4"/>
  <c r="F285" i="4"/>
  <c r="F293" i="4"/>
  <c r="F300" i="4"/>
  <c r="F305" i="4"/>
  <c r="F310" i="4"/>
  <c r="F316" i="4"/>
  <c r="F321" i="4"/>
  <c r="F326" i="4"/>
  <c r="F332" i="4"/>
  <c r="F336" i="4"/>
  <c r="F340" i="4"/>
  <c r="F344" i="4"/>
  <c r="F348" i="4"/>
  <c r="F352" i="4"/>
  <c r="F356" i="4"/>
  <c r="F360" i="4"/>
  <c r="F364" i="4"/>
  <c r="F368" i="4"/>
  <c r="F16" i="4"/>
  <c r="F24" i="4"/>
  <c r="F32" i="4"/>
  <c r="F40" i="4"/>
  <c r="F48" i="4"/>
  <c r="F56" i="4"/>
  <c r="F64" i="4"/>
  <c r="F72" i="4"/>
  <c r="F80" i="4"/>
  <c r="F88" i="4"/>
  <c r="F96" i="4"/>
  <c r="F104" i="4"/>
  <c r="F112" i="4"/>
  <c r="F120" i="4"/>
  <c r="F128" i="4"/>
  <c r="F136" i="4"/>
  <c r="F144" i="4"/>
  <c r="F152" i="4"/>
  <c r="F160" i="4"/>
  <c r="F168" i="4"/>
  <c r="F176" i="4"/>
  <c r="F184" i="4"/>
  <c r="F192" i="4"/>
  <c r="F200" i="4"/>
  <c r="F208" i="4"/>
  <c r="F216" i="4"/>
  <c r="F224" i="4"/>
  <c r="F232" i="4"/>
  <c r="F240" i="4"/>
  <c r="F248" i="4"/>
  <c r="F256" i="4"/>
  <c r="F264" i="4"/>
  <c r="F272" i="4"/>
  <c r="F280" i="4"/>
  <c r="F288" i="4"/>
  <c r="F296" i="4"/>
  <c r="F301" i="4"/>
  <c r="F306" i="4"/>
  <c r="F312" i="4"/>
  <c r="F317" i="4"/>
  <c r="F322" i="4"/>
  <c r="F328" i="4"/>
  <c r="F333" i="4"/>
  <c r="F337" i="4"/>
  <c r="F341" i="4"/>
  <c r="F345" i="4"/>
  <c r="F349" i="4"/>
  <c r="F353" i="4"/>
  <c r="F357" i="4"/>
  <c r="F361" i="4"/>
  <c r="F365" i="4"/>
  <c r="F369" i="4"/>
  <c r="D11" i="4"/>
  <c r="J11" i="4" s="1"/>
  <c r="F362" i="4"/>
  <c r="F346" i="4"/>
  <c r="F329" i="4"/>
  <c r="F308" i="4"/>
  <c r="F281" i="4"/>
  <c r="F249" i="4"/>
  <c r="F217" i="4"/>
  <c r="F185" i="4"/>
  <c r="F153" i="4"/>
  <c r="F121" i="4"/>
  <c r="F89" i="4"/>
  <c r="F57" i="4"/>
  <c r="F25" i="4"/>
  <c r="F11" i="4"/>
  <c r="F358" i="4"/>
  <c r="F342" i="4"/>
  <c r="F324" i="4"/>
  <c r="F302" i="4"/>
  <c r="F273" i="4"/>
  <c r="F241" i="4"/>
  <c r="F209" i="4"/>
  <c r="F177" i="4"/>
  <c r="F145" i="4"/>
  <c r="F113" i="4"/>
  <c r="F81" i="4"/>
  <c r="F49" i="4"/>
  <c r="F17" i="4"/>
  <c r="F370" i="4"/>
  <c r="F354" i="4"/>
  <c r="F338" i="4"/>
  <c r="F318" i="4"/>
  <c r="F297" i="4"/>
  <c r="F265" i="4"/>
  <c r="F233" i="4"/>
  <c r="F201" i="4"/>
  <c r="F169" i="4"/>
  <c r="F137" i="4"/>
  <c r="F105" i="4"/>
  <c r="F73" i="4"/>
  <c r="F41" i="4"/>
  <c r="E11" i="6" l="1"/>
  <c r="G11" i="6" s="1"/>
  <c r="E12" i="5"/>
  <c r="G12" i="5" s="1"/>
  <c r="U11" i="5"/>
  <c r="AB11" i="5"/>
  <c r="P12" i="5"/>
  <c r="M12" i="5"/>
  <c r="AC11" i="5"/>
  <c r="AA11" i="5"/>
  <c r="E11" i="4"/>
  <c r="L18" i="1"/>
  <c r="L19" i="1"/>
  <c r="L20" i="1"/>
  <c r="L21" i="1"/>
  <c r="L22" i="1"/>
  <c r="L23" i="1"/>
  <c r="L24" i="1"/>
  <c r="L25" i="1"/>
  <c r="M25" i="1" s="1"/>
  <c r="L26" i="1"/>
  <c r="L27" i="1"/>
  <c r="L17" i="1"/>
  <c r="M18" i="1"/>
  <c r="M17" i="1"/>
  <c r="M19" i="1"/>
  <c r="M20" i="1"/>
  <c r="M21" i="1"/>
  <c r="M22" i="1"/>
  <c r="M23" i="1"/>
  <c r="M24" i="1"/>
  <c r="M26" i="1"/>
  <c r="M27" i="1"/>
  <c r="C2" i="1"/>
  <c r="F3" i="1"/>
  <c r="F11" i="1" s="1"/>
  <c r="F189" i="1"/>
  <c r="F204" i="1"/>
  <c r="F225" i="1"/>
  <c r="F232" i="1"/>
  <c r="F247" i="1"/>
  <c r="F253" i="1"/>
  <c r="F261" i="1"/>
  <c r="F275" i="1"/>
  <c r="F281" i="1"/>
  <c r="F287" i="1"/>
  <c r="F292" i="1"/>
  <c r="F297" i="1"/>
  <c r="F303" i="1"/>
  <c r="F308" i="1"/>
  <c r="F313" i="1"/>
  <c r="F319" i="1"/>
  <c r="F324" i="1"/>
  <c r="F329" i="1"/>
  <c r="F335" i="1"/>
  <c r="F340" i="1"/>
  <c r="F345" i="1"/>
  <c r="F351" i="1"/>
  <c r="F356" i="1"/>
  <c r="F361" i="1"/>
  <c r="F367" i="1"/>
  <c r="C22" i="1"/>
  <c r="H22" i="1"/>
  <c r="C23" i="1"/>
  <c r="H23" i="1"/>
  <c r="C24" i="1"/>
  <c r="H24" i="1"/>
  <c r="C25" i="1"/>
  <c r="H25" i="1"/>
  <c r="C26" i="1"/>
  <c r="H26" i="1"/>
  <c r="C27" i="1"/>
  <c r="H27" i="1"/>
  <c r="C28" i="1"/>
  <c r="H28" i="1"/>
  <c r="C29" i="1"/>
  <c r="H29" i="1"/>
  <c r="C30" i="1"/>
  <c r="H30" i="1"/>
  <c r="C31" i="1"/>
  <c r="H31" i="1"/>
  <c r="C32" i="1"/>
  <c r="H32" i="1"/>
  <c r="C33" i="1"/>
  <c r="H33" i="1"/>
  <c r="C34" i="1"/>
  <c r="H34" i="1"/>
  <c r="C35" i="1"/>
  <c r="H35" i="1"/>
  <c r="C36" i="1"/>
  <c r="H36" i="1"/>
  <c r="C37" i="1"/>
  <c r="H37" i="1"/>
  <c r="C38" i="1"/>
  <c r="H38" i="1"/>
  <c r="C39" i="1"/>
  <c r="H39" i="1"/>
  <c r="C40" i="1"/>
  <c r="H40" i="1"/>
  <c r="C41" i="1"/>
  <c r="H41" i="1"/>
  <c r="C42" i="1"/>
  <c r="H42" i="1"/>
  <c r="C43" i="1"/>
  <c r="H43" i="1"/>
  <c r="C44" i="1"/>
  <c r="H44" i="1"/>
  <c r="C45" i="1"/>
  <c r="H45" i="1"/>
  <c r="C46" i="1"/>
  <c r="H46" i="1"/>
  <c r="C47" i="1"/>
  <c r="H47" i="1"/>
  <c r="C48" i="1"/>
  <c r="H48" i="1"/>
  <c r="C49" i="1"/>
  <c r="H49" i="1"/>
  <c r="C50" i="1"/>
  <c r="H50" i="1"/>
  <c r="C51" i="1"/>
  <c r="H51" i="1"/>
  <c r="C52" i="1"/>
  <c r="H52" i="1"/>
  <c r="C53" i="1"/>
  <c r="H53" i="1"/>
  <c r="C54" i="1"/>
  <c r="H54" i="1"/>
  <c r="C55" i="1"/>
  <c r="H55" i="1"/>
  <c r="C56" i="1"/>
  <c r="H56" i="1"/>
  <c r="C57" i="1"/>
  <c r="H57" i="1"/>
  <c r="C58" i="1"/>
  <c r="H58" i="1"/>
  <c r="C59" i="1"/>
  <c r="H59" i="1"/>
  <c r="C60" i="1"/>
  <c r="H60" i="1"/>
  <c r="C61" i="1"/>
  <c r="H61" i="1"/>
  <c r="C62" i="1"/>
  <c r="H62" i="1"/>
  <c r="C63" i="1"/>
  <c r="H63" i="1"/>
  <c r="C64" i="1"/>
  <c r="H64" i="1"/>
  <c r="C65" i="1"/>
  <c r="H65" i="1"/>
  <c r="C66" i="1"/>
  <c r="H66" i="1"/>
  <c r="C67" i="1"/>
  <c r="H67" i="1"/>
  <c r="C68" i="1"/>
  <c r="H68" i="1"/>
  <c r="C69" i="1"/>
  <c r="H69" i="1"/>
  <c r="C70" i="1"/>
  <c r="H70" i="1"/>
  <c r="C71" i="1"/>
  <c r="H71" i="1"/>
  <c r="C72" i="1"/>
  <c r="H72" i="1"/>
  <c r="C73" i="1"/>
  <c r="H73" i="1"/>
  <c r="C74" i="1"/>
  <c r="H74" i="1"/>
  <c r="C75" i="1"/>
  <c r="H75" i="1"/>
  <c r="C76" i="1"/>
  <c r="H76" i="1"/>
  <c r="C77" i="1"/>
  <c r="H77" i="1"/>
  <c r="C78" i="1"/>
  <c r="H78" i="1"/>
  <c r="C79" i="1"/>
  <c r="H79" i="1"/>
  <c r="C80" i="1"/>
  <c r="H80" i="1"/>
  <c r="C81" i="1"/>
  <c r="H81" i="1"/>
  <c r="C82" i="1"/>
  <c r="H82" i="1"/>
  <c r="C83" i="1"/>
  <c r="H83" i="1"/>
  <c r="C84" i="1"/>
  <c r="H84" i="1"/>
  <c r="C85" i="1"/>
  <c r="H85" i="1"/>
  <c r="C86" i="1"/>
  <c r="H86" i="1"/>
  <c r="C87" i="1"/>
  <c r="H87" i="1"/>
  <c r="C88" i="1"/>
  <c r="H88" i="1"/>
  <c r="C89" i="1"/>
  <c r="H89" i="1"/>
  <c r="C90" i="1"/>
  <c r="H90" i="1"/>
  <c r="C91" i="1"/>
  <c r="H91" i="1"/>
  <c r="C92" i="1"/>
  <c r="H92" i="1"/>
  <c r="C93" i="1"/>
  <c r="H93" i="1"/>
  <c r="C94" i="1"/>
  <c r="H94" i="1"/>
  <c r="C95" i="1"/>
  <c r="H95" i="1"/>
  <c r="C96" i="1"/>
  <c r="H96" i="1"/>
  <c r="C97" i="1"/>
  <c r="H97" i="1"/>
  <c r="C98" i="1"/>
  <c r="H98" i="1"/>
  <c r="C99" i="1"/>
  <c r="H99" i="1"/>
  <c r="C100" i="1"/>
  <c r="H100" i="1"/>
  <c r="C101" i="1"/>
  <c r="H101" i="1"/>
  <c r="C102" i="1"/>
  <c r="H102" i="1"/>
  <c r="C103" i="1"/>
  <c r="H103" i="1"/>
  <c r="C104" i="1"/>
  <c r="H104" i="1"/>
  <c r="C105" i="1"/>
  <c r="H105" i="1"/>
  <c r="C106" i="1"/>
  <c r="H106" i="1"/>
  <c r="C107" i="1"/>
  <c r="H107" i="1"/>
  <c r="C108" i="1"/>
  <c r="H108" i="1"/>
  <c r="C109" i="1"/>
  <c r="H109" i="1"/>
  <c r="C110" i="1"/>
  <c r="H110" i="1"/>
  <c r="C111" i="1"/>
  <c r="H111" i="1"/>
  <c r="C112" i="1"/>
  <c r="H112" i="1"/>
  <c r="C113" i="1"/>
  <c r="H113" i="1"/>
  <c r="C114" i="1"/>
  <c r="H114" i="1"/>
  <c r="C115" i="1"/>
  <c r="H115" i="1"/>
  <c r="C116" i="1"/>
  <c r="H116" i="1"/>
  <c r="C117" i="1"/>
  <c r="H117" i="1"/>
  <c r="C118" i="1"/>
  <c r="H118" i="1"/>
  <c r="C119" i="1"/>
  <c r="H119" i="1"/>
  <c r="C120" i="1"/>
  <c r="H120" i="1"/>
  <c r="C121" i="1"/>
  <c r="H121" i="1"/>
  <c r="C122" i="1"/>
  <c r="H122" i="1"/>
  <c r="C123" i="1"/>
  <c r="H123" i="1"/>
  <c r="C124" i="1"/>
  <c r="H124" i="1"/>
  <c r="C125" i="1"/>
  <c r="H125" i="1"/>
  <c r="C126" i="1"/>
  <c r="H126" i="1"/>
  <c r="C127" i="1"/>
  <c r="H127" i="1"/>
  <c r="C128" i="1"/>
  <c r="H128" i="1"/>
  <c r="C129" i="1"/>
  <c r="H129" i="1"/>
  <c r="C130" i="1"/>
  <c r="H130" i="1"/>
  <c r="C131" i="1"/>
  <c r="H131" i="1"/>
  <c r="C132" i="1"/>
  <c r="H132" i="1"/>
  <c r="C133" i="1"/>
  <c r="H133" i="1"/>
  <c r="C134" i="1"/>
  <c r="H134" i="1"/>
  <c r="C135" i="1"/>
  <c r="H135" i="1"/>
  <c r="C136" i="1"/>
  <c r="H136" i="1"/>
  <c r="C137" i="1"/>
  <c r="H137" i="1"/>
  <c r="C138" i="1"/>
  <c r="H138" i="1"/>
  <c r="C139" i="1"/>
  <c r="H139" i="1"/>
  <c r="C140" i="1"/>
  <c r="H140" i="1"/>
  <c r="C141" i="1"/>
  <c r="H141" i="1"/>
  <c r="C142" i="1"/>
  <c r="H142" i="1"/>
  <c r="C143" i="1"/>
  <c r="H143" i="1"/>
  <c r="C144" i="1"/>
  <c r="H144" i="1"/>
  <c r="C145" i="1"/>
  <c r="H145" i="1"/>
  <c r="C146" i="1"/>
  <c r="H146" i="1"/>
  <c r="C147" i="1"/>
  <c r="H147" i="1"/>
  <c r="C148" i="1"/>
  <c r="H148" i="1"/>
  <c r="C149" i="1"/>
  <c r="H149" i="1"/>
  <c r="C150" i="1"/>
  <c r="H150" i="1"/>
  <c r="C151" i="1"/>
  <c r="H151" i="1"/>
  <c r="C152" i="1"/>
  <c r="H152" i="1"/>
  <c r="C153" i="1"/>
  <c r="H153" i="1"/>
  <c r="C154" i="1"/>
  <c r="H154" i="1"/>
  <c r="C155" i="1"/>
  <c r="H155" i="1"/>
  <c r="C156" i="1"/>
  <c r="H156" i="1"/>
  <c r="C157" i="1"/>
  <c r="H157" i="1"/>
  <c r="C158" i="1"/>
  <c r="H158" i="1"/>
  <c r="C159" i="1"/>
  <c r="H159" i="1"/>
  <c r="C160" i="1"/>
  <c r="H160" i="1"/>
  <c r="C161" i="1"/>
  <c r="H161" i="1"/>
  <c r="C162" i="1"/>
  <c r="H162" i="1"/>
  <c r="C163" i="1"/>
  <c r="H163" i="1"/>
  <c r="C164" i="1"/>
  <c r="H164" i="1"/>
  <c r="C165" i="1"/>
  <c r="H165" i="1"/>
  <c r="C166" i="1"/>
  <c r="H166" i="1"/>
  <c r="C167" i="1"/>
  <c r="H167" i="1"/>
  <c r="C168" i="1"/>
  <c r="H168" i="1"/>
  <c r="C169" i="1"/>
  <c r="H169" i="1"/>
  <c r="C170" i="1"/>
  <c r="H170" i="1"/>
  <c r="C171" i="1"/>
  <c r="H171" i="1"/>
  <c r="C172" i="1"/>
  <c r="H172" i="1"/>
  <c r="C173" i="1"/>
  <c r="H173" i="1"/>
  <c r="C174" i="1"/>
  <c r="H174" i="1"/>
  <c r="C175" i="1"/>
  <c r="H175" i="1"/>
  <c r="C176" i="1"/>
  <c r="H176" i="1"/>
  <c r="C177" i="1"/>
  <c r="H177" i="1"/>
  <c r="C178" i="1"/>
  <c r="H178" i="1"/>
  <c r="C179" i="1"/>
  <c r="H179" i="1"/>
  <c r="C180" i="1"/>
  <c r="H180" i="1"/>
  <c r="C181" i="1"/>
  <c r="H181" i="1"/>
  <c r="C182" i="1"/>
  <c r="H182" i="1"/>
  <c r="C183" i="1"/>
  <c r="H183" i="1"/>
  <c r="C184" i="1"/>
  <c r="H184" i="1"/>
  <c r="C185" i="1"/>
  <c r="H185" i="1"/>
  <c r="C186" i="1"/>
  <c r="H186" i="1"/>
  <c r="C187" i="1"/>
  <c r="H187" i="1"/>
  <c r="C188" i="1"/>
  <c r="H188" i="1"/>
  <c r="C189" i="1"/>
  <c r="H189" i="1"/>
  <c r="C190" i="1"/>
  <c r="H190" i="1"/>
  <c r="C191" i="1"/>
  <c r="H191" i="1"/>
  <c r="C192" i="1"/>
  <c r="H192" i="1"/>
  <c r="C193" i="1"/>
  <c r="H193" i="1"/>
  <c r="C194" i="1"/>
  <c r="H194" i="1"/>
  <c r="C195" i="1"/>
  <c r="H195" i="1"/>
  <c r="C196" i="1"/>
  <c r="H196" i="1"/>
  <c r="C197" i="1"/>
  <c r="H197" i="1"/>
  <c r="C198" i="1"/>
  <c r="H198" i="1"/>
  <c r="C199" i="1"/>
  <c r="H199" i="1"/>
  <c r="C200" i="1"/>
  <c r="H200" i="1"/>
  <c r="C201" i="1"/>
  <c r="H201" i="1"/>
  <c r="C202" i="1"/>
  <c r="H202" i="1"/>
  <c r="C203" i="1"/>
  <c r="H203" i="1"/>
  <c r="C204" i="1"/>
  <c r="H204" i="1"/>
  <c r="C205" i="1"/>
  <c r="H205" i="1"/>
  <c r="C206" i="1"/>
  <c r="H206" i="1"/>
  <c r="C207" i="1"/>
  <c r="H207" i="1"/>
  <c r="C208" i="1"/>
  <c r="H208" i="1"/>
  <c r="C209" i="1"/>
  <c r="H209" i="1"/>
  <c r="C210" i="1"/>
  <c r="H210" i="1"/>
  <c r="C211" i="1"/>
  <c r="H211" i="1"/>
  <c r="C212" i="1"/>
  <c r="H212" i="1"/>
  <c r="C213" i="1"/>
  <c r="H213" i="1"/>
  <c r="C214" i="1"/>
  <c r="H214" i="1"/>
  <c r="C215" i="1"/>
  <c r="H215" i="1"/>
  <c r="C216" i="1"/>
  <c r="H216" i="1"/>
  <c r="C217" i="1"/>
  <c r="H217" i="1"/>
  <c r="C218" i="1"/>
  <c r="H218" i="1"/>
  <c r="C219" i="1"/>
  <c r="H219" i="1"/>
  <c r="C220" i="1"/>
  <c r="H220" i="1"/>
  <c r="C221" i="1"/>
  <c r="H221" i="1"/>
  <c r="C222" i="1"/>
  <c r="H222" i="1"/>
  <c r="C223" i="1"/>
  <c r="H223" i="1"/>
  <c r="C224" i="1"/>
  <c r="H224" i="1"/>
  <c r="C225" i="1"/>
  <c r="H225" i="1"/>
  <c r="C226" i="1"/>
  <c r="H226" i="1"/>
  <c r="C227" i="1"/>
  <c r="H227" i="1"/>
  <c r="C228" i="1"/>
  <c r="H228" i="1"/>
  <c r="C229" i="1"/>
  <c r="H229" i="1"/>
  <c r="C230" i="1"/>
  <c r="H230" i="1"/>
  <c r="C231" i="1"/>
  <c r="H231" i="1"/>
  <c r="C232" i="1"/>
  <c r="H232" i="1"/>
  <c r="C233" i="1"/>
  <c r="H233" i="1"/>
  <c r="C234" i="1"/>
  <c r="H234" i="1"/>
  <c r="C235" i="1"/>
  <c r="H235" i="1"/>
  <c r="C236" i="1"/>
  <c r="H236" i="1"/>
  <c r="C237" i="1"/>
  <c r="H237" i="1"/>
  <c r="C238" i="1"/>
  <c r="H238" i="1"/>
  <c r="C239" i="1"/>
  <c r="H239" i="1"/>
  <c r="C240" i="1"/>
  <c r="H240" i="1"/>
  <c r="C241" i="1"/>
  <c r="H241" i="1"/>
  <c r="C242" i="1"/>
  <c r="H242" i="1"/>
  <c r="C243" i="1"/>
  <c r="H243" i="1"/>
  <c r="C244" i="1"/>
  <c r="H244" i="1"/>
  <c r="C245" i="1"/>
  <c r="H245" i="1"/>
  <c r="C246" i="1"/>
  <c r="H246" i="1"/>
  <c r="C247" i="1"/>
  <c r="H247" i="1"/>
  <c r="C248" i="1"/>
  <c r="H248" i="1"/>
  <c r="C249" i="1"/>
  <c r="H249" i="1"/>
  <c r="C250" i="1"/>
  <c r="H250" i="1"/>
  <c r="C251" i="1"/>
  <c r="H251" i="1"/>
  <c r="C252" i="1"/>
  <c r="H252" i="1"/>
  <c r="C253" i="1"/>
  <c r="H253" i="1"/>
  <c r="C254" i="1"/>
  <c r="H254" i="1"/>
  <c r="C255" i="1"/>
  <c r="H255" i="1"/>
  <c r="C256" i="1"/>
  <c r="H256" i="1"/>
  <c r="C257" i="1"/>
  <c r="H257" i="1"/>
  <c r="C258" i="1"/>
  <c r="H258" i="1"/>
  <c r="C259" i="1"/>
  <c r="H259" i="1"/>
  <c r="C260" i="1"/>
  <c r="H260" i="1"/>
  <c r="C261" i="1"/>
  <c r="H261" i="1"/>
  <c r="C262" i="1"/>
  <c r="H262" i="1"/>
  <c r="C263" i="1"/>
  <c r="H263" i="1"/>
  <c r="C264" i="1"/>
  <c r="H264" i="1"/>
  <c r="C265" i="1"/>
  <c r="H265" i="1"/>
  <c r="C266" i="1"/>
  <c r="H266" i="1"/>
  <c r="C267" i="1"/>
  <c r="H267" i="1"/>
  <c r="C268" i="1"/>
  <c r="H268" i="1"/>
  <c r="C269" i="1"/>
  <c r="H269" i="1"/>
  <c r="C270" i="1"/>
  <c r="H270" i="1"/>
  <c r="C271" i="1"/>
  <c r="H271" i="1"/>
  <c r="C272" i="1"/>
  <c r="H272" i="1"/>
  <c r="C273" i="1"/>
  <c r="H273" i="1"/>
  <c r="C274" i="1"/>
  <c r="H274" i="1"/>
  <c r="C275" i="1"/>
  <c r="H275" i="1"/>
  <c r="C276" i="1"/>
  <c r="H276" i="1"/>
  <c r="C277" i="1"/>
  <c r="H277" i="1"/>
  <c r="C278" i="1"/>
  <c r="H278" i="1"/>
  <c r="C279" i="1"/>
  <c r="H279" i="1"/>
  <c r="C280" i="1"/>
  <c r="H280" i="1"/>
  <c r="C281" i="1"/>
  <c r="H281" i="1"/>
  <c r="C282" i="1"/>
  <c r="H282" i="1"/>
  <c r="C283" i="1"/>
  <c r="H283" i="1"/>
  <c r="C284" i="1"/>
  <c r="H284" i="1"/>
  <c r="C285" i="1"/>
  <c r="H285" i="1"/>
  <c r="C286" i="1"/>
  <c r="H286" i="1"/>
  <c r="C287" i="1"/>
  <c r="H287" i="1"/>
  <c r="C288" i="1"/>
  <c r="H288" i="1"/>
  <c r="C289" i="1"/>
  <c r="H289" i="1"/>
  <c r="C290" i="1"/>
  <c r="H290" i="1"/>
  <c r="C291" i="1"/>
  <c r="H291" i="1"/>
  <c r="C292" i="1"/>
  <c r="H292" i="1"/>
  <c r="C293" i="1"/>
  <c r="H293" i="1"/>
  <c r="C294" i="1"/>
  <c r="H294" i="1"/>
  <c r="C295" i="1"/>
  <c r="H295" i="1"/>
  <c r="C296" i="1"/>
  <c r="H296" i="1"/>
  <c r="C297" i="1"/>
  <c r="H297" i="1"/>
  <c r="C298" i="1"/>
  <c r="H298" i="1"/>
  <c r="C299" i="1"/>
  <c r="H299" i="1"/>
  <c r="C300" i="1"/>
  <c r="H300" i="1"/>
  <c r="C301" i="1"/>
  <c r="H301" i="1"/>
  <c r="C302" i="1"/>
  <c r="H302" i="1"/>
  <c r="C303" i="1"/>
  <c r="H303" i="1"/>
  <c r="C304" i="1"/>
  <c r="H304" i="1"/>
  <c r="C305" i="1"/>
  <c r="H305" i="1"/>
  <c r="C306" i="1"/>
  <c r="H306" i="1"/>
  <c r="C307" i="1"/>
  <c r="H307" i="1"/>
  <c r="C308" i="1"/>
  <c r="H308" i="1"/>
  <c r="C309" i="1"/>
  <c r="H309" i="1"/>
  <c r="C310" i="1"/>
  <c r="H310" i="1"/>
  <c r="C311" i="1"/>
  <c r="H311" i="1"/>
  <c r="C312" i="1"/>
  <c r="H312" i="1"/>
  <c r="C313" i="1"/>
  <c r="H313" i="1"/>
  <c r="C314" i="1"/>
  <c r="H314" i="1"/>
  <c r="C315" i="1"/>
  <c r="H315" i="1"/>
  <c r="C316" i="1"/>
  <c r="H316" i="1"/>
  <c r="C317" i="1"/>
  <c r="H317" i="1"/>
  <c r="C318" i="1"/>
  <c r="H318" i="1"/>
  <c r="C319" i="1"/>
  <c r="H319" i="1"/>
  <c r="C320" i="1"/>
  <c r="H320" i="1"/>
  <c r="C321" i="1"/>
  <c r="H321" i="1"/>
  <c r="C322" i="1"/>
  <c r="H322" i="1"/>
  <c r="C323" i="1"/>
  <c r="H323" i="1"/>
  <c r="C324" i="1"/>
  <c r="H324" i="1"/>
  <c r="C325" i="1"/>
  <c r="H325" i="1"/>
  <c r="C326" i="1"/>
  <c r="H326" i="1"/>
  <c r="C327" i="1"/>
  <c r="H327" i="1"/>
  <c r="C328" i="1"/>
  <c r="H328" i="1"/>
  <c r="C329" i="1"/>
  <c r="H329" i="1"/>
  <c r="C330" i="1"/>
  <c r="H330" i="1"/>
  <c r="C331" i="1"/>
  <c r="H331" i="1"/>
  <c r="C332" i="1"/>
  <c r="H332" i="1"/>
  <c r="C333" i="1"/>
  <c r="H333" i="1"/>
  <c r="C334" i="1"/>
  <c r="H334" i="1"/>
  <c r="C335" i="1"/>
  <c r="H335" i="1"/>
  <c r="C336" i="1"/>
  <c r="H336" i="1"/>
  <c r="C337" i="1"/>
  <c r="H337" i="1"/>
  <c r="C338" i="1"/>
  <c r="H338" i="1"/>
  <c r="C339" i="1"/>
  <c r="H339" i="1"/>
  <c r="C340" i="1"/>
  <c r="H340" i="1"/>
  <c r="C341" i="1"/>
  <c r="H341" i="1"/>
  <c r="C342" i="1"/>
  <c r="H342" i="1"/>
  <c r="C343" i="1"/>
  <c r="H343" i="1"/>
  <c r="C344" i="1"/>
  <c r="H344" i="1"/>
  <c r="C345" i="1"/>
  <c r="H345" i="1"/>
  <c r="C346" i="1"/>
  <c r="H346" i="1"/>
  <c r="C347" i="1"/>
  <c r="H347" i="1"/>
  <c r="C348" i="1"/>
  <c r="H348" i="1"/>
  <c r="C349" i="1"/>
  <c r="H349" i="1"/>
  <c r="C350" i="1"/>
  <c r="H350" i="1"/>
  <c r="C351" i="1"/>
  <c r="H351" i="1"/>
  <c r="C352" i="1"/>
  <c r="H352" i="1"/>
  <c r="C353" i="1"/>
  <c r="H353" i="1"/>
  <c r="C354" i="1"/>
  <c r="H354" i="1"/>
  <c r="C355" i="1"/>
  <c r="H355" i="1"/>
  <c r="C356" i="1"/>
  <c r="H356" i="1"/>
  <c r="C357" i="1"/>
  <c r="H357" i="1"/>
  <c r="C358" i="1"/>
  <c r="H358" i="1"/>
  <c r="C359" i="1"/>
  <c r="H359" i="1"/>
  <c r="C360" i="1"/>
  <c r="H360" i="1"/>
  <c r="C361" i="1"/>
  <c r="H361" i="1"/>
  <c r="C362" i="1"/>
  <c r="H362" i="1"/>
  <c r="C363" i="1"/>
  <c r="H363" i="1"/>
  <c r="C364" i="1"/>
  <c r="H364" i="1"/>
  <c r="C365" i="1"/>
  <c r="H365" i="1"/>
  <c r="C366" i="1"/>
  <c r="H366" i="1"/>
  <c r="C367" i="1"/>
  <c r="H367" i="1"/>
  <c r="C368" i="1"/>
  <c r="H368" i="1"/>
  <c r="C369" i="1"/>
  <c r="H369" i="1"/>
  <c r="D10" i="1"/>
  <c r="C11" i="1"/>
  <c r="C12" i="1"/>
  <c r="C13" i="1"/>
  <c r="C14" i="1"/>
  <c r="C15" i="1"/>
  <c r="C16" i="1"/>
  <c r="C17" i="1"/>
  <c r="C18" i="1"/>
  <c r="C19" i="1"/>
  <c r="C20" i="1"/>
  <c r="C21" i="1"/>
  <c r="C10" i="1"/>
  <c r="H11" i="1"/>
  <c r="H12" i="1"/>
  <c r="H13" i="1"/>
  <c r="H14" i="1"/>
  <c r="H15" i="1"/>
  <c r="H16" i="1"/>
  <c r="H17" i="1"/>
  <c r="H18" i="1"/>
  <c r="H19" i="1"/>
  <c r="H20" i="1"/>
  <c r="H21" i="1"/>
  <c r="H10" i="1"/>
  <c r="B10" i="1"/>
  <c r="C6" i="1"/>
  <c r="I11" i="6" l="1"/>
  <c r="B13" i="5"/>
  <c r="N12" i="5"/>
  <c r="O12" i="5"/>
  <c r="M13" i="5" s="1"/>
  <c r="Q12" i="5"/>
  <c r="S12" i="5"/>
  <c r="X11" i="5"/>
  <c r="G11" i="4"/>
  <c r="I11" i="4" s="1"/>
  <c r="F219" i="1"/>
  <c r="F163" i="1"/>
  <c r="F197" i="1"/>
  <c r="F135" i="1"/>
  <c r="F174" i="1"/>
  <c r="F126" i="1"/>
  <c r="F154" i="1"/>
  <c r="F268" i="1"/>
  <c r="F240" i="1"/>
  <c r="F211" i="1"/>
  <c r="F183" i="1"/>
  <c r="F146" i="1"/>
  <c r="F369" i="1"/>
  <c r="F364" i="1"/>
  <c r="F359" i="1"/>
  <c r="F353" i="1"/>
  <c r="F348" i="1"/>
  <c r="F343" i="1"/>
  <c r="F337" i="1"/>
  <c r="F332" i="1"/>
  <c r="F327" i="1"/>
  <c r="F321" i="1"/>
  <c r="F316" i="1"/>
  <c r="F311" i="1"/>
  <c r="F305" i="1"/>
  <c r="F300" i="1"/>
  <c r="F295" i="1"/>
  <c r="F289" i="1"/>
  <c r="F284" i="1"/>
  <c r="F279" i="1"/>
  <c r="F272" i="1"/>
  <c r="F264" i="1"/>
  <c r="F257" i="1"/>
  <c r="F251" i="1"/>
  <c r="F243" i="1"/>
  <c r="F236" i="1"/>
  <c r="F229" i="1"/>
  <c r="F221" i="1"/>
  <c r="F215" i="1"/>
  <c r="F208" i="1"/>
  <c r="F200" i="1"/>
  <c r="F193" i="1"/>
  <c r="F187" i="1"/>
  <c r="F178" i="1"/>
  <c r="F169" i="1"/>
  <c r="F159" i="1"/>
  <c r="F149" i="1"/>
  <c r="F141" i="1"/>
  <c r="F131" i="1"/>
  <c r="F121" i="1"/>
  <c r="F368" i="1"/>
  <c r="F363" i="1"/>
  <c r="F357" i="1"/>
  <c r="F352" i="1"/>
  <c r="F347" i="1"/>
  <c r="F341" i="1"/>
  <c r="F336" i="1"/>
  <c r="F331" i="1"/>
  <c r="F325" i="1"/>
  <c r="F320" i="1"/>
  <c r="F315" i="1"/>
  <c r="F309" i="1"/>
  <c r="F304" i="1"/>
  <c r="F299" i="1"/>
  <c r="F293" i="1"/>
  <c r="F288" i="1"/>
  <c r="F283" i="1"/>
  <c r="F277" i="1"/>
  <c r="F269" i="1"/>
  <c r="F263" i="1"/>
  <c r="F256" i="1"/>
  <c r="F248" i="1"/>
  <c r="F241" i="1"/>
  <c r="F235" i="1"/>
  <c r="F227" i="1"/>
  <c r="F220" i="1"/>
  <c r="F213" i="1"/>
  <c r="F205" i="1"/>
  <c r="F199" i="1"/>
  <c r="F192" i="1"/>
  <c r="F184" i="1"/>
  <c r="F175" i="1"/>
  <c r="F167" i="1"/>
  <c r="F157" i="1"/>
  <c r="F147" i="1"/>
  <c r="F138" i="1"/>
  <c r="F127" i="1"/>
  <c r="F111" i="1"/>
  <c r="F365" i="1"/>
  <c r="F360" i="1"/>
  <c r="F355" i="1"/>
  <c r="F349" i="1"/>
  <c r="F344" i="1"/>
  <c r="F339" i="1"/>
  <c r="F333" i="1"/>
  <c r="F328" i="1"/>
  <c r="F323" i="1"/>
  <c r="F317" i="1"/>
  <c r="F312" i="1"/>
  <c r="F307" i="1"/>
  <c r="F301" i="1"/>
  <c r="F296" i="1"/>
  <c r="F291" i="1"/>
  <c r="F285" i="1"/>
  <c r="F280" i="1"/>
  <c r="F273" i="1"/>
  <c r="F267" i="1"/>
  <c r="F259" i="1"/>
  <c r="F252" i="1"/>
  <c r="F245" i="1"/>
  <c r="F237" i="1"/>
  <c r="F231" i="1"/>
  <c r="F224" i="1"/>
  <c r="F216" i="1"/>
  <c r="F209" i="1"/>
  <c r="F203" i="1"/>
  <c r="F195" i="1"/>
  <c r="F188" i="1"/>
  <c r="F181" i="1"/>
  <c r="F170" i="1"/>
  <c r="F162" i="1"/>
  <c r="F153" i="1"/>
  <c r="F142" i="1"/>
  <c r="F133" i="1"/>
  <c r="F125" i="1"/>
  <c r="F103" i="1"/>
  <c r="F117" i="1"/>
  <c r="F114" i="1"/>
  <c r="F98" i="1"/>
  <c r="F119" i="1"/>
  <c r="F110" i="1"/>
  <c r="F106" i="1"/>
  <c r="F105" i="1"/>
  <c r="F93" i="1"/>
  <c r="F99" i="1"/>
  <c r="F89" i="1"/>
  <c r="F95" i="1"/>
  <c r="F276" i="1"/>
  <c r="F271" i="1"/>
  <c r="F265" i="1"/>
  <c r="F260" i="1"/>
  <c r="F255" i="1"/>
  <c r="F249" i="1"/>
  <c r="F244" i="1"/>
  <c r="F239" i="1"/>
  <c r="F233" i="1"/>
  <c r="F228" i="1"/>
  <c r="F223" i="1"/>
  <c r="F217" i="1"/>
  <c r="F212" i="1"/>
  <c r="F207" i="1"/>
  <c r="F201" i="1"/>
  <c r="F196" i="1"/>
  <c r="F191" i="1"/>
  <c r="F185" i="1"/>
  <c r="F179" i="1"/>
  <c r="F173" i="1"/>
  <c r="F165" i="1"/>
  <c r="F158" i="1"/>
  <c r="F151" i="1"/>
  <c r="F143" i="1"/>
  <c r="F137" i="1"/>
  <c r="F130" i="1"/>
  <c r="F122" i="1"/>
  <c r="F115" i="1"/>
  <c r="F109" i="1"/>
  <c r="F101" i="1"/>
  <c r="F94" i="1"/>
  <c r="F85" i="1"/>
  <c r="F90" i="1"/>
  <c r="F83" i="1"/>
  <c r="F87" i="1"/>
  <c r="F77" i="1"/>
  <c r="F66" i="1"/>
  <c r="F82" i="1"/>
  <c r="F10" i="1"/>
  <c r="G10" i="1" s="1"/>
  <c r="B11" i="1" s="1"/>
  <c r="F366" i="1"/>
  <c r="F362" i="1"/>
  <c r="F358" i="1"/>
  <c r="F354" i="1"/>
  <c r="F350" i="1"/>
  <c r="F346" i="1"/>
  <c r="F342" i="1"/>
  <c r="F338" i="1"/>
  <c r="F334" i="1"/>
  <c r="F330" i="1"/>
  <c r="F326" i="1"/>
  <c r="F322" i="1"/>
  <c r="F318" i="1"/>
  <c r="F314" i="1"/>
  <c r="F310" i="1"/>
  <c r="F306" i="1"/>
  <c r="F302" i="1"/>
  <c r="F298" i="1"/>
  <c r="F294" i="1"/>
  <c r="F290" i="1"/>
  <c r="F286" i="1"/>
  <c r="F282" i="1"/>
  <c r="F278" i="1"/>
  <c r="F274" i="1"/>
  <c r="F270" i="1"/>
  <c r="F266" i="1"/>
  <c r="F262" i="1"/>
  <c r="F258" i="1"/>
  <c r="F254" i="1"/>
  <c r="F250" i="1"/>
  <c r="F246" i="1"/>
  <c r="F242" i="1"/>
  <c r="F238" i="1"/>
  <c r="F234" i="1"/>
  <c r="F230" i="1"/>
  <c r="F226" i="1"/>
  <c r="F222" i="1"/>
  <c r="F218" i="1"/>
  <c r="F214" i="1"/>
  <c r="F210" i="1"/>
  <c r="F206" i="1"/>
  <c r="F202" i="1"/>
  <c r="F198" i="1"/>
  <c r="F194" i="1"/>
  <c r="F190" i="1"/>
  <c r="F186" i="1"/>
  <c r="F182" i="1"/>
  <c r="F177" i="1"/>
  <c r="F171" i="1"/>
  <c r="F166" i="1"/>
  <c r="F161" i="1"/>
  <c r="F155" i="1"/>
  <c r="F150" i="1"/>
  <c r="F145" i="1"/>
  <c r="F139" i="1"/>
  <c r="F134" i="1"/>
  <c r="F129" i="1"/>
  <c r="F123" i="1"/>
  <c r="F118" i="1"/>
  <c r="F113" i="1"/>
  <c r="F107" i="1"/>
  <c r="F102" i="1"/>
  <c r="F97" i="1"/>
  <c r="F91" i="1"/>
  <c r="F86" i="1"/>
  <c r="F81" i="1"/>
  <c r="F79" i="1"/>
  <c r="F61" i="1"/>
  <c r="F71" i="1"/>
  <c r="F69" i="1"/>
  <c r="F58" i="1"/>
  <c r="F74" i="1"/>
  <c r="F63" i="1"/>
  <c r="F78" i="1"/>
  <c r="F73" i="1"/>
  <c r="F67" i="1"/>
  <c r="F62" i="1"/>
  <c r="F55" i="1"/>
  <c r="F75" i="1"/>
  <c r="F70" i="1"/>
  <c r="F65" i="1"/>
  <c r="F59" i="1"/>
  <c r="F54" i="1"/>
  <c r="F57" i="1"/>
  <c r="F53" i="1"/>
  <c r="F51" i="1"/>
  <c r="F50" i="1"/>
  <c r="F43" i="1"/>
  <c r="F49" i="1"/>
  <c r="F47" i="1"/>
  <c r="F46" i="1"/>
  <c r="F45" i="1"/>
  <c r="F42" i="1"/>
  <c r="F41" i="1"/>
  <c r="F39" i="1"/>
  <c r="F38" i="1"/>
  <c r="F37" i="1"/>
  <c r="F35" i="1"/>
  <c r="F33" i="1"/>
  <c r="F34" i="1"/>
  <c r="F31" i="1"/>
  <c r="F30" i="1"/>
  <c r="F29" i="1"/>
  <c r="F27" i="1"/>
  <c r="F26" i="1"/>
  <c r="F25" i="1"/>
  <c r="F180" i="1"/>
  <c r="F176" i="1"/>
  <c r="F172" i="1"/>
  <c r="F168" i="1"/>
  <c r="F164" i="1"/>
  <c r="F160" i="1"/>
  <c r="F156" i="1"/>
  <c r="F152" i="1"/>
  <c r="F148" i="1"/>
  <c r="F144" i="1"/>
  <c r="F140" i="1"/>
  <c r="F136" i="1"/>
  <c r="F132" i="1"/>
  <c r="F128" i="1"/>
  <c r="F124" i="1"/>
  <c r="F120" i="1"/>
  <c r="F116" i="1"/>
  <c r="F112" i="1"/>
  <c r="F108" i="1"/>
  <c r="F104" i="1"/>
  <c r="F100" i="1"/>
  <c r="F96" i="1"/>
  <c r="F92" i="1"/>
  <c r="F88" i="1"/>
  <c r="F84" i="1"/>
  <c r="F80" i="1"/>
  <c r="F76" i="1"/>
  <c r="F72" i="1"/>
  <c r="F68" i="1"/>
  <c r="F64" i="1"/>
  <c r="F60" i="1"/>
  <c r="F56" i="1"/>
  <c r="F52" i="1"/>
  <c r="F48" i="1"/>
  <c r="F44" i="1"/>
  <c r="F40" i="1"/>
  <c r="F36" i="1"/>
  <c r="F32" i="1"/>
  <c r="F28" i="1"/>
  <c r="F24" i="1"/>
  <c r="F23" i="1"/>
  <c r="F22" i="1"/>
  <c r="F20" i="1"/>
  <c r="F21" i="1"/>
  <c r="F19" i="1"/>
  <c r="F18" i="1"/>
  <c r="F17" i="1"/>
  <c r="F16" i="1"/>
  <c r="F15" i="1"/>
  <c r="F14" i="1"/>
  <c r="F13" i="1"/>
  <c r="F12" i="1"/>
  <c r="E10" i="1"/>
  <c r="B12" i="6" l="1"/>
  <c r="K11" i="6"/>
  <c r="O11" i="6"/>
  <c r="H13" i="5"/>
  <c r="C13" i="5"/>
  <c r="D13" i="5"/>
  <c r="AA12" i="5"/>
  <c r="R12" i="5"/>
  <c r="N13" i="5"/>
  <c r="T12" i="5"/>
  <c r="AD11" i="5"/>
  <c r="V12" i="5"/>
  <c r="K11" i="4"/>
  <c r="O11" i="4"/>
  <c r="B12" i="4"/>
  <c r="D11" i="1"/>
  <c r="E11" i="1" s="1"/>
  <c r="G11" i="1" s="1"/>
  <c r="R11" i="6" l="1"/>
  <c r="M12" i="6"/>
  <c r="AA11" i="6"/>
  <c r="H12" i="6"/>
  <c r="D12" i="6"/>
  <c r="C12" i="6"/>
  <c r="E13" i="5"/>
  <c r="P13" i="5"/>
  <c r="U12" i="5"/>
  <c r="AB12" i="5"/>
  <c r="W12" i="5"/>
  <c r="R11" i="4"/>
  <c r="AA11" i="4"/>
  <c r="M12" i="4"/>
  <c r="H12" i="4"/>
  <c r="C12" i="4"/>
  <c r="D12" i="4"/>
  <c r="B12" i="1"/>
  <c r="J12" i="6" l="1"/>
  <c r="U11" i="6"/>
  <c r="AB11" i="6"/>
  <c r="P12" i="6"/>
  <c r="E12" i="6"/>
  <c r="N12" i="6"/>
  <c r="G13" i="5"/>
  <c r="I13" i="5" s="1"/>
  <c r="S13" i="5"/>
  <c r="X12" i="5"/>
  <c r="V13" i="5" s="1"/>
  <c r="W13" i="5" s="1"/>
  <c r="Q13" i="5"/>
  <c r="AC12" i="5"/>
  <c r="J12" i="4"/>
  <c r="N12" i="4"/>
  <c r="U11" i="4"/>
  <c r="AB11" i="4"/>
  <c r="P12" i="4"/>
  <c r="E12" i="4"/>
  <c r="D12" i="1"/>
  <c r="E12" i="1" s="1"/>
  <c r="G12" i="1" s="1"/>
  <c r="Q12" i="6" l="1"/>
  <c r="X11" i="6"/>
  <c r="S12" i="6"/>
  <c r="AC11" i="6"/>
  <c r="G12" i="6"/>
  <c r="I12" i="6" s="1"/>
  <c r="O13" i="5"/>
  <c r="B14" i="5"/>
  <c r="T13" i="5"/>
  <c r="AD12" i="5"/>
  <c r="Q12" i="4"/>
  <c r="G12" i="4"/>
  <c r="I12" i="4" s="1"/>
  <c r="O12" i="4" s="1"/>
  <c r="AA12" i="4" s="1"/>
  <c r="X11" i="4"/>
  <c r="S12" i="4"/>
  <c r="AC11" i="4"/>
  <c r="B13" i="1"/>
  <c r="K12" i="6" l="1"/>
  <c r="B13" i="6"/>
  <c r="O12" i="6"/>
  <c r="V12" i="6"/>
  <c r="AD11" i="6"/>
  <c r="T12" i="6"/>
  <c r="H14" i="5"/>
  <c r="C14" i="5"/>
  <c r="D14" i="5"/>
  <c r="M14" i="5"/>
  <c r="AA13" i="5"/>
  <c r="R13" i="5"/>
  <c r="K12" i="4"/>
  <c r="T12" i="4"/>
  <c r="M13" i="4"/>
  <c r="R12" i="4"/>
  <c r="AB12" i="4" s="1"/>
  <c r="V12" i="4"/>
  <c r="AD11" i="4"/>
  <c r="B13" i="4"/>
  <c r="H13" i="4" s="1"/>
  <c r="D13" i="1"/>
  <c r="E13" i="1" s="1"/>
  <c r="G13" i="1" s="1"/>
  <c r="W12" i="6" l="1"/>
  <c r="R12" i="6"/>
  <c r="M13" i="6"/>
  <c r="AA12" i="6"/>
  <c r="H13" i="6"/>
  <c r="D13" i="6"/>
  <c r="C13" i="6"/>
  <c r="E13" i="6" s="1"/>
  <c r="P14" i="5"/>
  <c r="U13" i="5"/>
  <c r="AB13" i="5"/>
  <c r="N14" i="5"/>
  <c r="E14" i="5"/>
  <c r="P13" i="4"/>
  <c r="U12" i="4"/>
  <c r="AC12" i="4" s="1"/>
  <c r="W12" i="4"/>
  <c r="N13" i="4"/>
  <c r="C13" i="4"/>
  <c r="D13" i="4"/>
  <c r="J13" i="4" s="1"/>
  <c r="B14" i="1"/>
  <c r="J13" i="6" l="1"/>
  <c r="N13" i="6"/>
  <c r="U12" i="6"/>
  <c r="P13" i="6"/>
  <c r="AB12" i="6"/>
  <c r="G13" i="6"/>
  <c r="I13" i="6" s="1"/>
  <c r="G14" i="5"/>
  <c r="I14" i="5"/>
  <c r="S14" i="5"/>
  <c r="X13" i="5"/>
  <c r="AC13" i="5"/>
  <c r="Q14" i="5"/>
  <c r="S13" i="4"/>
  <c r="X12" i="4"/>
  <c r="V13" i="4" s="1"/>
  <c r="Q13" i="4"/>
  <c r="E13" i="4"/>
  <c r="D14" i="1"/>
  <c r="E14" i="1" s="1"/>
  <c r="G14" i="1" s="1"/>
  <c r="K13" i="6" l="1"/>
  <c r="B14" i="6"/>
  <c r="O13" i="6"/>
  <c r="S13" i="6"/>
  <c r="X12" i="6"/>
  <c r="AC12" i="6"/>
  <c r="Q13" i="6"/>
  <c r="B15" i="5"/>
  <c r="O14" i="5"/>
  <c r="T14" i="5"/>
  <c r="V14" i="5"/>
  <c r="W14" i="5" s="1"/>
  <c r="AD13" i="5"/>
  <c r="AD12" i="4"/>
  <c r="W13" i="4"/>
  <c r="T13" i="4"/>
  <c r="G13" i="4"/>
  <c r="I13" i="4" s="1"/>
  <c r="O13" i="4" s="1"/>
  <c r="B15" i="1"/>
  <c r="V13" i="6" l="1"/>
  <c r="AD12" i="6"/>
  <c r="T13" i="6"/>
  <c r="M14" i="6"/>
  <c r="R13" i="6"/>
  <c r="AB13" i="6" s="1"/>
  <c r="AA13" i="6"/>
  <c r="D14" i="6"/>
  <c r="H14" i="6"/>
  <c r="C14" i="6"/>
  <c r="H15" i="5"/>
  <c r="D15" i="5"/>
  <c r="C15" i="5"/>
  <c r="E15" i="5" s="1"/>
  <c r="M15" i="5"/>
  <c r="R14" i="5"/>
  <c r="AA14" i="5"/>
  <c r="R13" i="4"/>
  <c r="M14" i="4"/>
  <c r="AA13" i="4"/>
  <c r="B14" i="4"/>
  <c r="H14" i="4" s="1"/>
  <c r="K13" i="4"/>
  <c r="D15" i="1"/>
  <c r="E15" i="1" s="1"/>
  <c r="J14" i="6" l="1"/>
  <c r="E14" i="6"/>
  <c r="W13" i="6"/>
  <c r="U13" i="6"/>
  <c r="P14" i="6"/>
  <c r="N14" i="6"/>
  <c r="G15" i="5"/>
  <c r="I15" i="5" s="1"/>
  <c r="N15" i="5"/>
  <c r="U14" i="5"/>
  <c r="P15" i="5"/>
  <c r="AB14" i="5"/>
  <c r="N14" i="4"/>
  <c r="P14" i="4"/>
  <c r="U13" i="4"/>
  <c r="AB13" i="4"/>
  <c r="D14" i="4"/>
  <c r="J14" i="4" s="1"/>
  <c r="C14" i="4"/>
  <c r="G15" i="1"/>
  <c r="B16" i="1" s="1"/>
  <c r="G14" i="6" l="1"/>
  <c r="I14" i="6" s="1"/>
  <c r="Q14" i="6"/>
  <c r="S14" i="6"/>
  <c r="X13" i="6"/>
  <c r="V14" i="6" s="1"/>
  <c r="AC13" i="6"/>
  <c r="B16" i="5"/>
  <c r="O15" i="5"/>
  <c r="AA15" i="5"/>
  <c r="Q15" i="5"/>
  <c r="S15" i="5"/>
  <c r="X14" i="5"/>
  <c r="AC14" i="5"/>
  <c r="Q14" i="4"/>
  <c r="X13" i="4"/>
  <c r="S14" i="4"/>
  <c r="AC13" i="4"/>
  <c r="E14" i="4"/>
  <c r="D16" i="1"/>
  <c r="E16" i="1" s="1"/>
  <c r="G16" i="1" s="1"/>
  <c r="T14" i="6" l="1"/>
  <c r="K14" i="6"/>
  <c r="B15" i="6"/>
  <c r="O14" i="6"/>
  <c r="W14" i="6"/>
  <c r="AD13" i="6"/>
  <c r="T15" i="5"/>
  <c r="R15" i="5"/>
  <c r="M16" i="5"/>
  <c r="H16" i="5"/>
  <c r="C16" i="5"/>
  <c r="D16" i="5"/>
  <c r="V15" i="5"/>
  <c r="AD14" i="5"/>
  <c r="AB15" i="5"/>
  <c r="V14" i="4"/>
  <c r="AD13" i="4"/>
  <c r="T14" i="4"/>
  <c r="G14" i="4"/>
  <c r="I14" i="4" s="1"/>
  <c r="B17" i="1"/>
  <c r="R14" i="6" l="1"/>
  <c r="M15" i="6"/>
  <c r="AA14" i="6"/>
  <c r="D15" i="6"/>
  <c r="H15" i="6"/>
  <c r="C15" i="6"/>
  <c r="U15" i="5"/>
  <c r="P16" i="5"/>
  <c r="E16" i="5"/>
  <c r="W15" i="5"/>
  <c r="N16" i="5"/>
  <c r="AC15" i="5"/>
  <c r="B15" i="4"/>
  <c r="H15" i="4" s="1"/>
  <c r="O14" i="4"/>
  <c r="W14" i="4"/>
  <c r="K14" i="4"/>
  <c r="D15" i="4"/>
  <c r="J15" i="4" s="1"/>
  <c r="C15" i="4"/>
  <c r="D17" i="1"/>
  <c r="E17" i="1" s="1"/>
  <c r="E15" i="6" l="1"/>
  <c r="N15" i="6"/>
  <c r="U14" i="6"/>
  <c r="P15" i="6"/>
  <c r="AB14" i="6"/>
  <c r="G15" i="6"/>
  <c r="I15" i="6" s="1"/>
  <c r="J15" i="6"/>
  <c r="G16" i="5"/>
  <c r="I16" i="5" s="1"/>
  <c r="Q16" i="5"/>
  <c r="X15" i="5"/>
  <c r="V16" i="5" s="1"/>
  <c r="W16" i="5" s="1"/>
  <c r="S16" i="5"/>
  <c r="M15" i="4"/>
  <c r="R14" i="4"/>
  <c r="AA14" i="4"/>
  <c r="E15" i="4"/>
  <c r="G17" i="1"/>
  <c r="B18" i="1" s="1"/>
  <c r="K15" i="6" l="1"/>
  <c r="B16" i="6"/>
  <c r="O15" i="6"/>
  <c r="Q15" i="6"/>
  <c r="S15" i="6"/>
  <c r="X14" i="6"/>
  <c r="AC14" i="6"/>
  <c r="AA15" i="6"/>
  <c r="B17" i="5"/>
  <c r="O16" i="5"/>
  <c r="T16" i="5"/>
  <c r="AD15" i="5"/>
  <c r="P15" i="4"/>
  <c r="U14" i="4"/>
  <c r="AB14" i="4"/>
  <c r="N15" i="4"/>
  <c r="G15" i="4"/>
  <c r="I15" i="4" s="1"/>
  <c r="B16" i="4" s="1"/>
  <c r="D18" i="1"/>
  <c r="E18" i="1" s="1"/>
  <c r="G18" i="1" s="1"/>
  <c r="B19" i="1" s="1"/>
  <c r="V15" i="6" l="1"/>
  <c r="AD14" i="6"/>
  <c r="T15" i="6"/>
  <c r="M16" i="6"/>
  <c r="R15" i="6"/>
  <c r="AB15" i="6"/>
  <c r="H16" i="6"/>
  <c r="D16" i="6"/>
  <c r="C16" i="6"/>
  <c r="M17" i="5"/>
  <c r="R16" i="5"/>
  <c r="AA16" i="5"/>
  <c r="H17" i="5"/>
  <c r="C17" i="5"/>
  <c r="E17" i="5" s="1"/>
  <c r="D17" i="5"/>
  <c r="X14" i="4"/>
  <c r="S15" i="4"/>
  <c r="AC14" i="4"/>
  <c r="O15" i="4"/>
  <c r="Q15" i="4"/>
  <c r="H16" i="4"/>
  <c r="C16" i="4"/>
  <c r="D16" i="4"/>
  <c r="J16" i="4" s="1"/>
  <c r="K15" i="4"/>
  <c r="D19" i="1"/>
  <c r="E19" i="1" s="1"/>
  <c r="G19" i="1" s="1"/>
  <c r="B20" i="1" s="1"/>
  <c r="E16" i="6" l="1"/>
  <c r="G16" i="6" s="1"/>
  <c r="I16" i="6" s="1"/>
  <c r="U15" i="6"/>
  <c r="P16" i="6"/>
  <c r="J16" i="6"/>
  <c r="N16" i="6"/>
  <c r="W15" i="6"/>
  <c r="U16" i="5"/>
  <c r="P17" i="5"/>
  <c r="AB16" i="5"/>
  <c r="G17" i="5"/>
  <c r="N17" i="5"/>
  <c r="T15" i="4"/>
  <c r="V15" i="4"/>
  <c r="AD14" i="4"/>
  <c r="E16" i="4"/>
  <c r="G16" i="4" s="1"/>
  <c r="I16" i="4" s="1"/>
  <c r="K16" i="4" s="1"/>
  <c r="M16" i="4"/>
  <c r="R15" i="4"/>
  <c r="AA15" i="4"/>
  <c r="D20" i="1"/>
  <c r="E20" i="1" s="1"/>
  <c r="G20" i="1" s="1"/>
  <c r="B21" i="1" s="1"/>
  <c r="K16" i="6" l="1"/>
  <c r="B17" i="6"/>
  <c r="O16" i="6"/>
  <c r="AA16" i="6" s="1"/>
  <c r="Q16" i="6"/>
  <c r="S16" i="6"/>
  <c r="X15" i="6"/>
  <c r="V16" i="6" s="1"/>
  <c r="AC15" i="6"/>
  <c r="Q17" i="5"/>
  <c r="I17" i="5"/>
  <c r="S17" i="5"/>
  <c r="X16" i="5"/>
  <c r="AC16" i="5"/>
  <c r="P16" i="4"/>
  <c r="U15" i="4"/>
  <c r="W15" i="4"/>
  <c r="N16" i="4"/>
  <c r="O16" i="4"/>
  <c r="R16" i="4" s="1"/>
  <c r="AB15" i="4"/>
  <c r="B17" i="4"/>
  <c r="C17" i="4" s="1"/>
  <c r="D21" i="1"/>
  <c r="E21" i="1" s="1"/>
  <c r="R16" i="6" l="1"/>
  <c r="AB16" i="6" s="1"/>
  <c r="M17" i="6"/>
  <c r="W16" i="6"/>
  <c r="H17" i="6"/>
  <c r="D17" i="6"/>
  <c r="C17" i="6"/>
  <c r="E17" i="6" s="1"/>
  <c r="G17" i="6" s="1"/>
  <c r="T16" i="6"/>
  <c r="AD15" i="6"/>
  <c r="V17" i="5"/>
  <c r="AD16" i="5"/>
  <c r="B18" i="5"/>
  <c r="T17" i="5"/>
  <c r="O17" i="5"/>
  <c r="M17" i="4"/>
  <c r="S16" i="4"/>
  <c r="X15" i="4"/>
  <c r="V16" i="4" s="1"/>
  <c r="AC15" i="4"/>
  <c r="AA16" i="4"/>
  <c r="Q16" i="4"/>
  <c r="AB16" i="4" s="1"/>
  <c r="P17" i="4"/>
  <c r="U16" i="4"/>
  <c r="H17" i="4"/>
  <c r="D17" i="4"/>
  <c r="G21" i="1"/>
  <c r="B22" i="1" s="1"/>
  <c r="J17" i="6" l="1"/>
  <c r="N17" i="6"/>
  <c r="I17" i="6"/>
  <c r="O17" i="6" s="1"/>
  <c r="U16" i="6"/>
  <c r="AC16" i="6" s="1"/>
  <c r="P17" i="6"/>
  <c r="R17" i="5"/>
  <c r="M18" i="5"/>
  <c r="AA17" i="5"/>
  <c r="H18" i="5"/>
  <c r="C18" i="5"/>
  <c r="D18" i="5"/>
  <c r="W17" i="5"/>
  <c r="W16" i="4"/>
  <c r="T16" i="4"/>
  <c r="AC16" i="4" s="1"/>
  <c r="X16" i="4"/>
  <c r="V17" i="4" s="1"/>
  <c r="AD15" i="4"/>
  <c r="Q17" i="4"/>
  <c r="S17" i="4"/>
  <c r="N17" i="4"/>
  <c r="J17" i="4"/>
  <c r="E17" i="4"/>
  <c r="D22" i="1"/>
  <c r="E22" i="1" s="1"/>
  <c r="G22" i="1" s="1"/>
  <c r="M18" i="6" l="1"/>
  <c r="R17" i="6"/>
  <c r="P18" i="6" s="1"/>
  <c r="Q17" i="6"/>
  <c r="K17" i="6"/>
  <c r="B18" i="6"/>
  <c r="X16" i="6"/>
  <c r="S17" i="6"/>
  <c r="AA17" i="6"/>
  <c r="N18" i="5"/>
  <c r="E18" i="5"/>
  <c r="P18" i="5"/>
  <c r="U17" i="5"/>
  <c r="AB17" i="5"/>
  <c r="W17" i="4"/>
  <c r="T17" i="4"/>
  <c r="AD16" i="4"/>
  <c r="G17" i="4"/>
  <c r="I17" i="4" s="1"/>
  <c r="O17" i="4" s="1"/>
  <c r="AA17" i="4" s="1"/>
  <c r="B23" i="1"/>
  <c r="AB17" i="6" l="1"/>
  <c r="Q18" i="6"/>
  <c r="V17" i="6"/>
  <c r="AD16" i="6"/>
  <c r="H18" i="6"/>
  <c r="D18" i="6"/>
  <c r="C18" i="6"/>
  <c r="U17" i="6"/>
  <c r="S18" i="6" s="1"/>
  <c r="T17" i="6"/>
  <c r="N18" i="6"/>
  <c r="S18" i="5"/>
  <c r="X17" i="5"/>
  <c r="AC17" i="5"/>
  <c r="Q18" i="5"/>
  <c r="G18" i="5"/>
  <c r="I18" i="5"/>
  <c r="R17" i="4"/>
  <c r="M18" i="4"/>
  <c r="K17" i="4"/>
  <c r="B18" i="4"/>
  <c r="D23" i="1"/>
  <c r="E23" i="1" s="1"/>
  <c r="X17" i="6" l="1"/>
  <c r="E18" i="6"/>
  <c r="G18" i="6" s="1"/>
  <c r="AC17" i="6"/>
  <c r="J18" i="6"/>
  <c r="T18" i="6"/>
  <c r="V18" i="6"/>
  <c r="W17" i="6"/>
  <c r="AD17" i="6" s="1"/>
  <c r="I18" i="6"/>
  <c r="V18" i="5"/>
  <c r="AD17" i="5"/>
  <c r="B19" i="5"/>
  <c r="O18" i="5"/>
  <c r="T18" i="5"/>
  <c r="N18" i="4"/>
  <c r="P18" i="4"/>
  <c r="U17" i="4"/>
  <c r="AB17" i="4"/>
  <c r="H18" i="4"/>
  <c r="D18" i="4"/>
  <c r="J18" i="4" s="1"/>
  <c r="C18" i="4"/>
  <c r="G23" i="1"/>
  <c r="B24" i="1" s="1"/>
  <c r="K18" i="6" l="1"/>
  <c r="B19" i="6"/>
  <c r="O18" i="6"/>
  <c r="W18" i="6"/>
  <c r="M19" i="5"/>
  <c r="R18" i="5"/>
  <c r="AA18" i="5"/>
  <c r="W18" i="5"/>
  <c r="H19" i="5"/>
  <c r="C19" i="5"/>
  <c r="E19" i="5" s="1"/>
  <c r="D19" i="5"/>
  <c r="Q18" i="4"/>
  <c r="E18" i="4"/>
  <c r="G18" i="4" s="1"/>
  <c r="S18" i="4"/>
  <c r="X17" i="4"/>
  <c r="AC17" i="4"/>
  <c r="D24" i="1"/>
  <c r="E24" i="1" s="1"/>
  <c r="G24" i="1" s="1"/>
  <c r="M19" i="6" l="1"/>
  <c r="R18" i="6"/>
  <c r="AA18" i="6"/>
  <c r="D19" i="6"/>
  <c r="J19" i="6" s="1"/>
  <c r="H19" i="6"/>
  <c r="C19" i="6"/>
  <c r="U18" i="5"/>
  <c r="P19" i="5"/>
  <c r="AB18" i="5"/>
  <c r="N19" i="5"/>
  <c r="G19" i="5"/>
  <c r="I19" i="5" s="1"/>
  <c r="I18" i="4"/>
  <c r="O18" i="4" s="1"/>
  <c r="T18" i="4"/>
  <c r="V18" i="4"/>
  <c r="W18" i="4" s="1"/>
  <c r="AD17" i="4"/>
  <c r="K18" i="4"/>
  <c r="B19" i="4"/>
  <c r="B25" i="1"/>
  <c r="E19" i="6" l="1"/>
  <c r="P19" i="6"/>
  <c r="U18" i="6"/>
  <c r="AB18" i="6"/>
  <c r="N19" i="6"/>
  <c r="G19" i="6"/>
  <c r="I19" i="6" s="1"/>
  <c r="B20" i="5"/>
  <c r="O19" i="5"/>
  <c r="AA19" i="5"/>
  <c r="Q19" i="5"/>
  <c r="X18" i="5"/>
  <c r="S19" i="5"/>
  <c r="AC18" i="5"/>
  <c r="M19" i="4"/>
  <c r="R18" i="4"/>
  <c r="AA18" i="4"/>
  <c r="H19" i="4"/>
  <c r="C19" i="4"/>
  <c r="D19" i="4"/>
  <c r="D25" i="1"/>
  <c r="E25" i="1" s="1"/>
  <c r="G25" i="1" s="1"/>
  <c r="K19" i="6" l="1"/>
  <c r="B20" i="6"/>
  <c r="O19" i="6"/>
  <c r="AA19" i="6" s="1"/>
  <c r="S19" i="6"/>
  <c r="X18" i="6"/>
  <c r="AC18" i="6"/>
  <c r="Q19" i="6"/>
  <c r="V19" i="5"/>
  <c r="AD18" i="5"/>
  <c r="M20" i="5"/>
  <c r="R19" i="5"/>
  <c r="H20" i="5"/>
  <c r="D20" i="5"/>
  <c r="C20" i="5"/>
  <c r="T19" i="5"/>
  <c r="AB19" i="5"/>
  <c r="E19" i="4"/>
  <c r="G19" i="4" s="1"/>
  <c r="I19" i="4" s="1"/>
  <c r="P19" i="4"/>
  <c r="U18" i="4"/>
  <c r="AB18" i="4"/>
  <c r="N19" i="4"/>
  <c r="J19" i="4"/>
  <c r="B26" i="1"/>
  <c r="M20" i="6" l="1"/>
  <c r="R19" i="6"/>
  <c r="V19" i="6"/>
  <c r="AD18" i="6"/>
  <c r="H20" i="6"/>
  <c r="D20" i="6"/>
  <c r="C20" i="6"/>
  <c r="AB19" i="6"/>
  <c r="T19" i="6"/>
  <c r="P20" i="5"/>
  <c r="U19" i="5"/>
  <c r="E20" i="5"/>
  <c r="N20" i="5"/>
  <c r="W19" i="5"/>
  <c r="K19" i="4"/>
  <c r="O19" i="4"/>
  <c r="S19" i="4"/>
  <c r="X18" i="4"/>
  <c r="AC18" i="4"/>
  <c r="Q19" i="4"/>
  <c r="B20" i="4"/>
  <c r="H20" i="4" s="1"/>
  <c r="D20" i="4"/>
  <c r="J20" i="4" s="1"/>
  <c r="D26" i="1"/>
  <c r="E26" i="1" s="1"/>
  <c r="G26" i="1" s="1"/>
  <c r="J20" i="6" l="1"/>
  <c r="E20" i="6"/>
  <c r="U19" i="6"/>
  <c r="AC19" i="6" s="1"/>
  <c r="P20" i="6"/>
  <c r="N20" i="6"/>
  <c r="W19" i="6"/>
  <c r="G20" i="5"/>
  <c r="I20" i="5" s="1"/>
  <c r="AC19" i="5"/>
  <c r="S20" i="5"/>
  <c r="X19" i="5"/>
  <c r="V20" i="5" s="1"/>
  <c r="Q20" i="5"/>
  <c r="T19" i="4"/>
  <c r="R19" i="4"/>
  <c r="AB19" i="4" s="1"/>
  <c r="M20" i="4"/>
  <c r="V19" i="4"/>
  <c r="W19" i="4" s="1"/>
  <c r="AD18" i="4"/>
  <c r="C20" i="4"/>
  <c r="E20" i="4" s="1"/>
  <c r="AA19" i="4"/>
  <c r="B27" i="1"/>
  <c r="Q20" i="6" l="1"/>
  <c r="X19" i="6"/>
  <c r="V20" i="6" s="1"/>
  <c r="S20" i="6"/>
  <c r="G20" i="6"/>
  <c r="I20" i="6" s="1"/>
  <c r="B21" i="5"/>
  <c r="O20" i="5"/>
  <c r="AD19" i="5"/>
  <c r="W20" i="5"/>
  <c r="T20" i="5"/>
  <c r="U19" i="4"/>
  <c r="AC19" i="4" s="1"/>
  <c r="P20" i="4"/>
  <c r="N20" i="4"/>
  <c r="G20" i="4"/>
  <c r="I20" i="4" s="1"/>
  <c r="O20" i="4" s="1"/>
  <c r="D27" i="1"/>
  <c r="E27" i="1" s="1"/>
  <c r="G27" i="1" s="1"/>
  <c r="AD19" i="6" l="1"/>
  <c r="K20" i="6"/>
  <c r="B21" i="6"/>
  <c r="O20" i="6"/>
  <c r="T20" i="6"/>
  <c r="W20" i="6"/>
  <c r="R20" i="5"/>
  <c r="M21" i="5"/>
  <c r="AA20" i="5"/>
  <c r="H21" i="5"/>
  <c r="D21" i="5"/>
  <c r="C21" i="5"/>
  <c r="E21" i="5" s="1"/>
  <c r="R20" i="4"/>
  <c r="U20" i="4" s="1"/>
  <c r="M21" i="4"/>
  <c r="AA20" i="4"/>
  <c r="Q20" i="4"/>
  <c r="AB20" i="4" s="1"/>
  <c r="P21" i="4"/>
  <c r="X19" i="4"/>
  <c r="S20" i="4"/>
  <c r="K20" i="4"/>
  <c r="B28" i="1"/>
  <c r="M21" i="6" l="1"/>
  <c r="R20" i="6"/>
  <c r="AA20" i="6"/>
  <c r="H21" i="6"/>
  <c r="D21" i="6"/>
  <c r="C21" i="6"/>
  <c r="E21" i="6" s="1"/>
  <c r="G21" i="5"/>
  <c r="I21" i="5"/>
  <c r="N21" i="5"/>
  <c r="AB20" i="5"/>
  <c r="U20" i="5"/>
  <c r="P21" i="5"/>
  <c r="V20" i="4"/>
  <c r="W20" i="4" s="1"/>
  <c r="AD19" i="4"/>
  <c r="N21" i="4"/>
  <c r="T20" i="4"/>
  <c r="AC20" i="4" s="1"/>
  <c r="X20" i="4"/>
  <c r="S21" i="4"/>
  <c r="Q21" i="4"/>
  <c r="B21" i="4"/>
  <c r="H21" i="4" s="1"/>
  <c r="D28" i="1"/>
  <c r="E28" i="1" s="1"/>
  <c r="G28" i="1" s="1"/>
  <c r="G21" i="6" l="1"/>
  <c r="I21" i="6" s="1"/>
  <c r="J21" i="6"/>
  <c r="U20" i="6"/>
  <c r="P21" i="6"/>
  <c r="AB20" i="6"/>
  <c r="N21" i="6"/>
  <c r="Q21" i="5"/>
  <c r="AC20" i="5"/>
  <c r="S21" i="5"/>
  <c r="X20" i="5"/>
  <c r="B22" i="5"/>
  <c r="O21" i="5"/>
  <c r="AA21" i="5" s="1"/>
  <c r="AD20" i="4"/>
  <c r="T21" i="4"/>
  <c r="V21" i="4"/>
  <c r="W21" i="4" s="1"/>
  <c r="C21" i="4"/>
  <c r="D21" i="4"/>
  <c r="J21" i="4" s="1"/>
  <c r="B29" i="1"/>
  <c r="Q21" i="6" l="1"/>
  <c r="K21" i="6"/>
  <c r="B22" i="6"/>
  <c r="S21" i="6"/>
  <c r="X20" i="6"/>
  <c r="AC20" i="6"/>
  <c r="O21" i="6"/>
  <c r="R21" i="5"/>
  <c r="M22" i="5"/>
  <c r="V21" i="5"/>
  <c r="AD20" i="5"/>
  <c r="H22" i="5"/>
  <c r="D22" i="5"/>
  <c r="C22" i="5"/>
  <c r="E22" i="5" s="1"/>
  <c r="T21" i="5"/>
  <c r="E21" i="4"/>
  <c r="D29" i="1"/>
  <c r="E29" i="1" s="1"/>
  <c r="G29" i="1" s="1"/>
  <c r="D22" i="6" l="1"/>
  <c r="H22" i="6"/>
  <c r="C22" i="6"/>
  <c r="V21" i="6"/>
  <c r="AD20" i="6"/>
  <c r="T21" i="6"/>
  <c r="R21" i="6"/>
  <c r="M22" i="6"/>
  <c r="AA21" i="6"/>
  <c r="G22" i="5"/>
  <c r="I22" i="5"/>
  <c r="W21" i="5"/>
  <c r="N22" i="5"/>
  <c r="O22" i="5"/>
  <c r="M23" i="5" s="1"/>
  <c r="R22" i="5"/>
  <c r="U21" i="5"/>
  <c r="P22" i="5"/>
  <c r="AB21" i="5"/>
  <c r="G21" i="4"/>
  <c r="I21" i="4" s="1"/>
  <c r="O21" i="4" s="1"/>
  <c r="B30" i="1"/>
  <c r="E22" i="6" l="1"/>
  <c r="G22" i="6" s="1"/>
  <c r="N22" i="6"/>
  <c r="P22" i="6"/>
  <c r="U21" i="6"/>
  <c r="AC21" i="6" s="1"/>
  <c r="AB21" i="6"/>
  <c r="W21" i="6"/>
  <c r="J22" i="6"/>
  <c r="N23" i="5"/>
  <c r="Q22" i="5"/>
  <c r="AB22" i="5" s="1"/>
  <c r="P23" i="5"/>
  <c r="U22" i="5"/>
  <c r="S22" i="5"/>
  <c r="X21" i="5"/>
  <c r="V22" i="5" s="1"/>
  <c r="B23" i="5"/>
  <c r="AC21" i="5"/>
  <c r="AA22" i="5"/>
  <c r="R21" i="4"/>
  <c r="M22" i="4"/>
  <c r="AA21" i="4"/>
  <c r="B22" i="4"/>
  <c r="H22" i="4" s="1"/>
  <c r="K21" i="4"/>
  <c r="D30" i="1"/>
  <c r="E30" i="1" s="1"/>
  <c r="G30" i="1" s="1"/>
  <c r="I22" i="6" l="1"/>
  <c r="K22" i="6" s="1"/>
  <c r="B23" i="6"/>
  <c r="S22" i="6"/>
  <c r="X21" i="6"/>
  <c r="V22" i="6" s="1"/>
  <c r="Q22" i="6"/>
  <c r="T22" i="5"/>
  <c r="X22" i="5"/>
  <c r="V23" i="5" s="1"/>
  <c r="S23" i="5"/>
  <c r="H23" i="5"/>
  <c r="D23" i="5"/>
  <c r="C23" i="5"/>
  <c r="E23" i="5" s="1"/>
  <c r="AD21" i="5"/>
  <c r="AC22" i="5"/>
  <c r="W22" i="5"/>
  <c r="AD22" i="5" s="1"/>
  <c r="Q23" i="5"/>
  <c r="P22" i="4"/>
  <c r="U21" i="4"/>
  <c r="AB21" i="4"/>
  <c r="N22" i="4"/>
  <c r="C22" i="4"/>
  <c r="D22" i="4"/>
  <c r="J22" i="4" s="1"/>
  <c r="B31" i="1"/>
  <c r="O22" i="6" l="1"/>
  <c r="R22" i="6" s="1"/>
  <c r="AB22" i="6" s="1"/>
  <c r="D23" i="6"/>
  <c r="J23" i="6" s="1"/>
  <c r="H23" i="6"/>
  <c r="C23" i="6"/>
  <c r="W22" i="6"/>
  <c r="T22" i="6"/>
  <c r="AD21" i="6"/>
  <c r="W23" i="5"/>
  <c r="T23" i="5"/>
  <c r="G23" i="5"/>
  <c r="I23" i="5"/>
  <c r="S22" i="4"/>
  <c r="X21" i="4"/>
  <c r="AC21" i="4"/>
  <c r="Q22" i="4"/>
  <c r="E22" i="4"/>
  <c r="D31" i="1"/>
  <c r="E31" i="1" s="1"/>
  <c r="G31" i="1" s="1"/>
  <c r="AA22" i="6" l="1"/>
  <c r="M23" i="6"/>
  <c r="O23" i="6" s="1"/>
  <c r="M24" i="6" s="1"/>
  <c r="E23" i="6"/>
  <c r="G23" i="6" s="1"/>
  <c r="I23" i="6" s="1"/>
  <c r="U22" i="6"/>
  <c r="AC22" i="6" s="1"/>
  <c r="P23" i="6"/>
  <c r="N23" i="6"/>
  <c r="O23" i="5"/>
  <c r="B24" i="5"/>
  <c r="V22" i="4"/>
  <c r="W22" i="4" s="1"/>
  <c r="AD21" i="4"/>
  <c r="T22" i="4"/>
  <c r="G22" i="4"/>
  <c r="I22" i="4" s="1"/>
  <c r="B32" i="1"/>
  <c r="N24" i="6" l="1"/>
  <c r="AA23" i="6"/>
  <c r="K23" i="6"/>
  <c r="B24" i="6"/>
  <c r="R23" i="6"/>
  <c r="U23" i="6" s="1"/>
  <c r="Q23" i="6"/>
  <c r="AB23" i="6" s="1"/>
  <c r="X22" i="6"/>
  <c r="S23" i="6"/>
  <c r="H24" i="5"/>
  <c r="C24" i="5"/>
  <c r="E24" i="5" s="1"/>
  <c r="D24" i="5"/>
  <c r="R23" i="5"/>
  <c r="M24" i="5"/>
  <c r="AA23" i="5"/>
  <c r="K22" i="4"/>
  <c r="O22" i="4"/>
  <c r="B23" i="4"/>
  <c r="D32" i="1"/>
  <c r="E32" i="1" s="1"/>
  <c r="G32" i="1" s="1"/>
  <c r="P24" i="6" l="1"/>
  <c r="X23" i="6"/>
  <c r="T23" i="6"/>
  <c r="AC23" i="6" s="1"/>
  <c r="S24" i="6"/>
  <c r="Q24" i="6"/>
  <c r="V23" i="6"/>
  <c r="AD22" i="6"/>
  <c r="H24" i="6"/>
  <c r="D24" i="6"/>
  <c r="C24" i="6"/>
  <c r="G24" i="5"/>
  <c r="I24" i="5"/>
  <c r="B25" i="5" s="1"/>
  <c r="N24" i="5"/>
  <c r="O24" i="5"/>
  <c r="R24" i="5" s="1"/>
  <c r="U24" i="5" s="1"/>
  <c r="U23" i="5"/>
  <c r="P24" i="5"/>
  <c r="AB23" i="5"/>
  <c r="R22" i="4"/>
  <c r="M23" i="4"/>
  <c r="AA22" i="4"/>
  <c r="D23" i="4"/>
  <c r="H23" i="4"/>
  <c r="C23" i="4"/>
  <c r="E23" i="4" s="1"/>
  <c r="B33" i="1"/>
  <c r="E24" i="6" l="1"/>
  <c r="G24" i="6" s="1"/>
  <c r="I24" i="6" s="1"/>
  <c r="J24" i="6"/>
  <c r="W23" i="6"/>
  <c r="AD23" i="6" s="1"/>
  <c r="V24" i="6"/>
  <c r="T24" i="6"/>
  <c r="Q24" i="5"/>
  <c r="AB24" i="5" s="1"/>
  <c r="P25" i="5"/>
  <c r="AA24" i="5"/>
  <c r="X23" i="5"/>
  <c r="S24" i="5"/>
  <c r="AC23" i="5"/>
  <c r="H25" i="5"/>
  <c r="C25" i="5"/>
  <c r="E25" i="5" s="1"/>
  <c r="D25" i="5"/>
  <c r="M25" i="5"/>
  <c r="N23" i="4"/>
  <c r="U22" i="4"/>
  <c r="P23" i="4"/>
  <c r="AB22" i="4"/>
  <c r="G23" i="4"/>
  <c r="I23" i="4" s="1"/>
  <c r="O23" i="4" s="1"/>
  <c r="J23" i="4"/>
  <c r="D33" i="1"/>
  <c r="E33" i="1" s="1"/>
  <c r="K24" i="6" l="1"/>
  <c r="O24" i="6"/>
  <c r="B25" i="6"/>
  <c r="W24" i="6"/>
  <c r="V24" i="5"/>
  <c r="W24" i="5" s="1"/>
  <c r="AD23" i="5"/>
  <c r="N25" i="5"/>
  <c r="O25" i="5"/>
  <c r="R25" i="5" s="1"/>
  <c r="Q25" i="5"/>
  <c r="G25" i="5"/>
  <c r="I25" i="5"/>
  <c r="S25" i="5"/>
  <c r="T24" i="5"/>
  <c r="AC24" i="5" s="1"/>
  <c r="X24" i="5"/>
  <c r="V25" i="5" s="1"/>
  <c r="M24" i="4"/>
  <c r="R23" i="4"/>
  <c r="U23" i="4" s="1"/>
  <c r="AA23" i="4"/>
  <c r="S23" i="4"/>
  <c r="X22" i="4"/>
  <c r="AC22" i="4"/>
  <c r="Q23" i="4"/>
  <c r="P24" i="4"/>
  <c r="K23" i="4"/>
  <c r="B24" i="4"/>
  <c r="G33" i="1"/>
  <c r="B34" i="1" s="1"/>
  <c r="H25" i="6" l="1"/>
  <c r="D25" i="6"/>
  <c r="C25" i="6"/>
  <c r="M25" i="6"/>
  <c r="R24" i="6"/>
  <c r="AA24" i="6"/>
  <c r="P26" i="5"/>
  <c r="U25" i="5"/>
  <c r="B26" i="5"/>
  <c r="AB25" i="5"/>
  <c r="AA25" i="5"/>
  <c r="W25" i="5"/>
  <c r="V26" i="5"/>
  <c r="M26" i="5"/>
  <c r="T25" i="5"/>
  <c r="AC25" i="5" s="1"/>
  <c r="X25" i="5"/>
  <c r="S26" i="5"/>
  <c r="AD24" i="5"/>
  <c r="AB23" i="4"/>
  <c r="Q24" i="4"/>
  <c r="V23" i="4"/>
  <c r="W23" i="4" s="1"/>
  <c r="AD22" i="4"/>
  <c r="N24" i="4"/>
  <c r="T23" i="4"/>
  <c r="AC23" i="4" s="1"/>
  <c r="X23" i="4"/>
  <c r="V24" i="4" s="1"/>
  <c r="W24" i="4" s="1"/>
  <c r="S24" i="4"/>
  <c r="C24" i="4"/>
  <c r="D24" i="4"/>
  <c r="H24" i="4"/>
  <c r="D34" i="1"/>
  <c r="E34" i="1" s="1"/>
  <c r="E25" i="6" l="1"/>
  <c r="G25" i="6" s="1"/>
  <c r="I25" i="6" s="1"/>
  <c r="O25" i="6" s="1"/>
  <c r="R25" i="6" s="1"/>
  <c r="P25" i="6"/>
  <c r="U24" i="6"/>
  <c r="AB24" i="6"/>
  <c r="J25" i="6"/>
  <c r="N25" i="6"/>
  <c r="T26" i="5"/>
  <c r="H26" i="5"/>
  <c r="D26" i="5"/>
  <c r="C26" i="5"/>
  <c r="E26" i="5" s="1"/>
  <c r="AD25" i="5"/>
  <c r="W26" i="5"/>
  <c r="N26" i="5"/>
  <c r="Q26" i="5"/>
  <c r="E24" i="4"/>
  <c r="T24" i="4"/>
  <c r="AD23" i="4"/>
  <c r="J24" i="4"/>
  <c r="G24" i="4"/>
  <c r="I24" i="4" s="1"/>
  <c r="G34" i="1"/>
  <c r="B35" i="1" s="1"/>
  <c r="AA25" i="6" l="1"/>
  <c r="K25" i="6"/>
  <c r="B26" i="6"/>
  <c r="M26" i="6"/>
  <c r="X24" i="6"/>
  <c r="S25" i="6"/>
  <c r="AC24" i="6"/>
  <c r="U25" i="6"/>
  <c r="Q25" i="6"/>
  <c r="AB25" i="6" s="1"/>
  <c r="P26" i="6"/>
  <c r="G26" i="5"/>
  <c r="I26" i="5"/>
  <c r="B25" i="4"/>
  <c r="O24" i="4"/>
  <c r="H25" i="4"/>
  <c r="C25" i="4"/>
  <c r="E25" i="4" s="1"/>
  <c r="D25" i="4"/>
  <c r="K24" i="4"/>
  <c r="D35" i="1"/>
  <c r="E35" i="1" s="1"/>
  <c r="G35" i="1" s="1"/>
  <c r="V25" i="6" l="1"/>
  <c r="AD24" i="6"/>
  <c r="N26" i="6"/>
  <c r="D26" i="6"/>
  <c r="J26" i="6" s="1"/>
  <c r="H26" i="6"/>
  <c r="C26" i="6"/>
  <c r="Q26" i="6"/>
  <c r="S26" i="6"/>
  <c r="X25" i="6"/>
  <c r="T25" i="6"/>
  <c r="AC25" i="6" s="1"/>
  <c r="B27" i="5"/>
  <c r="O26" i="5"/>
  <c r="M25" i="4"/>
  <c r="R24" i="4"/>
  <c r="AA24" i="4"/>
  <c r="J25" i="4"/>
  <c r="G25" i="4"/>
  <c r="I25" i="4" s="1"/>
  <c r="B26" i="4" s="1"/>
  <c r="H26" i="4" s="1"/>
  <c r="B36" i="1"/>
  <c r="T26" i="6" l="1"/>
  <c r="V26" i="6"/>
  <c r="W25" i="6"/>
  <c r="AD25" i="6" s="1"/>
  <c r="E26" i="6"/>
  <c r="R26" i="5"/>
  <c r="M27" i="5"/>
  <c r="AA26" i="5"/>
  <c r="H27" i="5"/>
  <c r="C27" i="5"/>
  <c r="E27" i="5" s="1"/>
  <c r="D27" i="5"/>
  <c r="N25" i="4"/>
  <c r="O25" i="4"/>
  <c r="R25" i="4" s="1"/>
  <c r="U24" i="4"/>
  <c r="P25" i="4"/>
  <c r="AB24" i="4"/>
  <c r="K25" i="4"/>
  <c r="C26" i="4"/>
  <c r="D26" i="4"/>
  <c r="J26" i="4" s="1"/>
  <c r="D36" i="1"/>
  <c r="E36" i="1" s="1"/>
  <c r="G36" i="1" s="1"/>
  <c r="W26" i="6" l="1"/>
  <c r="G26" i="6"/>
  <c r="I26" i="6" s="1"/>
  <c r="N27" i="5"/>
  <c r="G27" i="5"/>
  <c r="I27" i="5"/>
  <c r="U26" i="5"/>
  <c r="P27" i="5"/>
  <c r="AB26" i="5"/>
  <c r="S25" i="4"/>
  <c r="X24" i="4"/>
  <c r="AC24" i="4"/>
  <c r="M26" i="4"/>
  <c r="Q25" i="4"/>
  <c r="AB25" i="4" s="1"/>
  <c r="U25" i="4"/>
  <c r="P26" i="4"/>
  <c r="AA25" i="4"/>
  <c r="E26" i="4"/>
  <c r="B37" i="1"/>
  <c r="K26" i="6" l="1"/>
  <c r="O26" i="6"/>
  <c r="B27" i="6"/>
  <c r="Q27" i="5"/>
  <c r="X26" i="5"/>
  <c r="S27" i="5"/>
  <c r="AC26" i="5"/>
  <c r="B28" i="5"/>
  <c r="O27" i="5"/>
  <c r="AA27" i="5" s="1"/>
  <c r="N26" i="4"/>
  <c r="V25" i="4"/>
  <c r="W25" i="4" s="1"/>
  <c r="AD25" i="4" s="1"/>
  <c r="AD24" i="4"/>
  <c r="Q26" i="4"/>
  <c r="T25" i="4"/>
  <c r="AC25" i="4" s="1"/>
  <c r="S26" i="4"/>
  <c r="X25" i="4"/>
  <c r="G26" i="4"/>
  <c r="D37" i="1"/>
  <c r="E37" i="1" s="1"/>
  <c r="D27" i="6" l="1"/>
  <c r="H27" i="6"/>
  <c r="C27" i="6"/>
  <c r="E27" i="6" s="1"/>
  <c r="G27" i="6" s="1"/>
  <c r="M27" i="6"/>
  <c r="R26" i="6"/>
  <c r="AA26" i="6"/>
  <c r="V27" i="5"/>
  <c r="AD26" i="5"/>
  <c r="H28" i="5"/>
  <c r="D28" i="5"/>
  <c r="C28" i="5"/>
  <c r="M28" i="5"/>
  <c r="R27" i="5"/>
  <c r="T27" i="5"/>
  <c r="AB27" i="5"/>
  <c r="V26" i="4"/>
  <c r="W26" i="4" s="1"/>
  <c r="T26" i="4"/>
  <c r="I26" i="4"/>
  <c r="G37" i="1"/>
  <c r="B38" i="1" s="1"/>
  <c r="I27" i="6" l="1"/>
  <c r="P27" i="6"/>
  <c r="U26" i="6"/>
  <c r="AB26" i="6"/>
  <c r="N27" i="6"/>
  <c r="J27" i="6"/>
  <c r="U27" i="5"/>
  <c r="P28" i="5"/>
  <c r="N28" i="5"/>
  <c r="AC27" i="5"/>
  <c r="E28" i="5"/>
  <c r="W27" i="5"/>
  <c r="K26" i="4"/>
  <c r="O26" i="4"/>
  <c r="B27" i="4"/>
  <c r="H27" i="4" s="1"/>
  <c r="C27" i="4"/>
  <c r="D38" i="1"/>
  <c r="E38" i="1" s="1"/>
  <c r="K27" i="6" l="1"/>
  <c r="B28" i="6"/>
  <c r="O27" i="6"/>
  <c r="AA27" i="6" s="1"/>
  <c r="X26" i="6"/>
  <c r="S27" i="6"/>
  <c r="AC26" i="6"/>
  <c r="Q27" i="6"/>
  <c r="S28" i="5"/>
  <c r="X27" i="5"/>
  <c r="V28" i="5" s="1"/>
  <c r="W28" i="5" s="1"/>
  <c r="G28" i="5"/>
  <c r="Q28" i="5"/>
  <c r="D27" i="4"/>
  <c r="J27" i="4" s="1"/>
  <c r="M27" i="4"/>
  <c r="R26" i="4"/>
  <c r="AA26" i="4"/>
  <c r="E27" i="4"/>
  <c r="G27" i="4" s="1"/>
  <c r="G38" i="1"/>
  <c r="B39" i="1" s="1"/>
  <c r="V27" i="6" l="1"/>
  <c r="AD26" i="6"/>
  <c r="R27" i="6"/>
  <c r="AB27" i="6" s="1"/>
  <c r="M28" i="6"/>
  <c r="T27" i="6"/>
  <c r="H28" i="6"/>
  <c r="D28" i="6"/>
  <c r="C28" i="6"/>
  <c r="AD27" i="5"/>
  <c r="I28" i="5"/>
  <c r="T28" i="5"/>
  <c r="N27" i="4"/>
  <c r="U26" i="4"/>
  <c r="P27" i="4"/>
  <c r="AB26" i="4"/>
  <c r="I27" i="4"/>
  <c r="K27" i="4" s="1"/>
  <c r="D39" i="1"/>
  <c r="E39" i="1" s="1"/>
  <c r="G39" i="1" s="1"/>
  <c r="B40" i="1" s="1"/>
  <c r="E28" i="6" l="1"/>
  <c r="G28" i="6" s="1"/>
  <c r="W27" i="6"/>
  <c r="N28" i="6"/>
  <c r="P28" i="6"/>
  <c r="U27" i="6"/>
  <c r="AC27" i="6" s="1"/>
  <c r="J28" i="6"/>
  <c r="B29" i="5"/>
  <c r="O28" i="5"/>
  <c r="X26" i="4"/>
  <c r="S27" i="4"/>
  <c r="AC26" i="4"/>
  <c r="O27" i="4"/>
  <c r="AA27" i="4" s="1"/>
  <c r="Q27" i="4"/>
  <c r="B28" i="4"/>
  <c r="D40" i="1"/>
  <c r="E40" i="1" s="1"/>
  <c r="G40" i="1" s="1"/>
  <c r="I28" i="6" l="1"/>
  <c r="O28" i="6" s="1"/>
  <c r="M29" i="6" s="1"/>
  <c r="AA28" i="6"/>
  <c r="X27" i="6"/>
  <c r="V28" i="6" s="1"/>
  <c r="S28" i="6"/>
  <c r="Q28" i="6"/>
  <c r="R28" i="5"/>
  <c r="M29" i="5"/>
  <c r="AA28" i="5"/>
  <c r="H29" i="5"/>
  <c r="C29" i="5"/>
  <c r="E29" i="5" s="1"/>
  <c r="D29" i="5"/>
  <c r="M28" i="4"/>
  <c r="R27" i="4"/>
  <c r="T27" i="4"/>
  <c r="AB27" i="4"/>
  <c r="V27" i="4"/>
  <c r="W27" i="4" s="1"/>
  <c r="AD26" i="4"/>
  <c r="H28" i="4"/>
  <c r="D28" i="4"/>
  <c r="J28" i="4" s="1"/>
  <c r="C28" i="4"/>
  <c r="B41" i="1"/>
  <c r="AD27" i="6" l="1"/>
  <c r="K28" i="6"/>
  <c r="R28" i="6"/>
  <c r="AB28" i="6" s="1"/>
  <c r="B29" i="6"/>
  <c r="T28" i="6"/>
  <c r="W28" i="6"/>
  <c r="H29" i="6"/>
  <c r="D29" i="6"/>
  <c r="C29" i="6"/>
  <c r="N29" i="6"/>
  <c r="N29" i="5"/>
  <c r="G29" i="5"/>
  <c r="I29" i="5" s="1"/>
  <c r="P29" i="5"/>
  <c r="U28" i="5"/>
  <c r="AB28" i="5"/>
  <c r="P28" i="4"/>
  <c r="U27" i="4"/>
  <c r="AC27" i="4" s="1"/>
  <c r="N28" i="4"/>
  <c r="E28" i="4"/>
  <c r="D41" i="1"/>
  <c r="E41" i="1" s="1"/>
  <c r="G41" i="1" s="1"/>
  <c r="AC28" i="6" l="1"/>
  <c r="U28" i="6"/>
  <c r="P29" i="6"/>
  <c r="Q29" i="6" s="1"/>
  <c r="E29" i="6"/>
  <c r="G29" i="6" s="1"/>
  <c r="J29" i="6"/>
  <c r="B30" i="5"/>
  <c r="O29" i="5"/>
  <c r="S29" i="5"/>
  <c r="X28" i="5"/>
  <c r="AC28" i="5"/>
  <c r="Q29" i="5"/>
  <c r="AA29" i="5"/>
  <c r="X27" i="4"/>
  <c r="S28" i="4"/>
  <c r="Q28" i="4"/>
  <c r="G28" i="4"/>
  <c r="I28" i="4" s="1"/>
  <c r="O28" i="4" s="1"/>
  <c r="B42" i="1"/>
  <c r="I29" i="6" l="1"/>
  <c r="S29" i="6"/>
  <c r="T29" i="6" s="1"/>
  <c r="X28" i="6"/>
  <c r="K29" i="6"/>
  <c r="B30" i="6"/>
  <c r="O29" i="6"/>
  <c r="T29" i="5"/>
  <c r="AB29" i="5"/>
  <c r="R29" i="5"/>
  <c r="M30" i="5"/>
  <c r="H30" i="5"/>
  <c r="D30" i="5"/>
  <c r="C30" i="5"/>
  <c r="V29" i="5"/>
  <c r="AD28" i="5"/>
  <c r="R28" i="4"/>
  <c r="AB28" i="4" s="1"/>
  <c r="M29" i="4"/>
  <c r="AA28" i="4"/>
  <c r="T28" i="4"/>
  <c r="V28" i="4"/>
  <c r="W28" i="4" s="1"/>
  <c r="AD27" i="4"/>
  <c r="K28" i="4"/>
  <c r="B29" i="4"/>
  <c r="H29" i="4" s="1"/>
  <c r="D42" i="1"/>
  <c r="E42" i="1" s="1"/>
  <c r="V29" i="6" l="1"/>
  <c r="W29" i="6" s="1"/>
  <c r="AD28" i="6"/>
  <c r="R29" i="6"/>
  <c r="M30" i="6"/>
  <c r="AA29" i="6"/>
  <c r="H30" i="6"/>
  <c r="D30" i="6"/>
  <c r="C30" i="6"/>
  <c r="W29" i="5"/>
  <c r="N30" i="5"/>
  <c r="E30" i="5"/>
  <c r="U29" i="5"/>
  <c r="AC29" i="5" s="1"/>
  <c r="P30" i="5"/>
  <c r="N29" i="4"/>
  <c r="C29" i="4"/>
  <c r="U28" i="4"/>
  <c r="AC28" i="4" s="1"/>
  <c r="P29" i="4"/>
  <c r="D29" i="4"/>
  <c r="J29" i="4" s="1"/>
  <c r="G42" i="1"/>
  <c r="B43" i="1" s="1"/>
  <c r="E30" i="6" l="1"/>
  <c r="G30" i="6" s="1"/>
  <c r="J30" i="6"/>
  <c r="N30" i="6"/>
  <c r="P30" i="6"/>
  <c r="U29" i="6"/>
  <c r="AB29" i="6"/>
  <c r="G30" i="5"/>
  <c r="I30" i="5"/>
  <c r="X29" i="5"/>
  <c r="V30" i="5" s="1"/>
  <c r="S30" i="5"/>
  <c r="Q30" i="5"/>
  <c r="Q29" i="4"/>
  <c r="X28" i="4"/>
  <c r="S29" i="4"/>
  <c r="E29" i="4"/>
  <c r="D43" i="1"/>
  <c r="E43" i="1" s="1"/>
  <c r="I30" i="6" l="1"/>
  <c r="O30" i="6" s="1"/>
  <c r="M31" i="6" s="1"/>
  <c r="N31" i="6" s="1"/>
  <c r="S30" i="6"/>
  <c r="X29" i="6"/>
  <c r="AC29" i="6"/>
  <c r="Q30" i="6"/>
  <c r="B31" i="6"/>
  <c r="W30" i="5"/>
  <c r="B31" i="5"/>
  <c r="O30" i="5"/>
  <c r="AD29" i="5"/>
  <c r="T30" i="5"/>
  <c r="T29" i="4"/>
  <c r="V29" i="4"/>
  <c r="W29" i="4" s="1"/>
  <c r="AD28" i="4"/>
  <c r="G29" i="4"/>
  <c r="G43" i="1"/>
  <c r="B44" i="1" s="1"/>
  <c r="R30" i="6" l="1"/>
  <c r="U30" i="6" s="1"/>
  <c r="K30" i="6"/>
  <c r="AA30" i="6"/>
  <c r="P31" i="6"/>
  <c r="Q31" i="6" s="1"/>
  <c r="AB30" i="6"/>
  <c r="D31" i="6"/>
  <c r="H31" i="6"/>
  <c r="C31" i="6"/>
  <c r="S31" i="6"/>
  <c r="T30" i="6"/>
  <c r="AC30" i="6" s="1"/>
  <c r="X30" i="6"/>
  <c r="V30" i="6"/>
  <c r="AD29" i="6"/>
  <c r="R30" i="5"/>
  <c r="M31" i="5"/>
  <c r="AA30" i="5"/>
  <c r="H31" i="5"/>
  <c r="C31" i="5"/>
  <c r="E31" i="5" s="1"/>
  <c r="D31" i="5"/>
  <c r="I29" i="4"/>
  <c r="D44" i="1"/>
  <c r="E44" i="1" s="1"/>
  <c r="G44" i="1" s="1"/>
  <c r="J31" i="6" l="1"/>
  <c r="E31" i="6"/>
  <c r="T31" i="6"/>
  <c r="W30" i="6"/>
  <c r="AD30" i="6" s="1"/>
  <c r="V31" i="6"/>
  <c r="G31" i="5"/>
  <c r="I31" i="5"/>
  <c r="N31" i="5"/>
  <c r="O31" i="5"/>
  <c r="R31" i="5" s="1"/>
  <c r="U30" i="5"/>
  <c r="P31" i="5"/>
  <c r="AB30" i="5"/>
  <c r="B30" i="4"/>
  <c r="O29" i="4"/>
  <c r="H30" i="4"/>
  <c r="D30" i="4"/>
  <c r="C30" i="4"/>
  <c r="K29" i="4"/>
  <c r="B45" i="1"/>
  <c r="G31" i="6" l="1"/>
  <c r="I31" i="6" s="1"/>
  <c r="W31" i="6"/>
  <c r="P32" i="5"/>
  <c r="U31" i="5"/>
  <c r="Q31" i="5"/>
  <c r="AB31" i="5" s="1"/>
  <c r="AA31" i="5"/>
  <c r="S31" i="5"/>
  <c r="X30" i="5"/>
  <c r="AC30" i="5"/>
  <c r="B32" i="5"/>
  <c r="M32" i="5"/>
  <c r="E30" i="4"/>
  <c r="G30" i="4" s="1"/>
  <c r="M30" i="4"/>
  <c r="R29" i="4"/>
  <c r="AA29" i="4"/>
  <c r="J30" i="4"/>
  <c r="D45" i="1"/>
  <c r="E45" i="1" s="1"/>
  <c r="G45" i="1" s="1"/>
  <c r="B46" i="1" s="1"/>
  <c r="B32" i="6" l="1"/>
  <c r="K31" i="6"/>
  <c r="O31" i="6"/>
  <c r="AA31" i="6" s="1"/>
  <c r="H32" i="6"/>
  <c r="D32" i="6"/>
  <c r="C32" i="6"/>
  <c r="E32" i="6" s="1"/>
  <c r="N32" i="5"/>
  <c r="V31" i="5"/>
  <c r="AD30" i="5"/>
  <c r="H32" i="5"/>
  <c r="C32" i="5"/>
  <c r="E32" i="5" s="1"/>
  <c r="D32" i="5"/>
  <c r="T31" i="5"/>
  <c r="AC31" i="5" s="1"/>
  <c r="S32" i="5"/>
  <c r="X31" i="5"/>
  <c r="Q32" i="5"/>
  <c r="U29" i="4"/>
  <c r="P30" i="4"/>
  <c r="AB29" i="4"/>
  <c r="N30" i="4"/>
  <c r="I30" i="4"/>
  <c r="B31" i="4" s="1"/>
  <c r="D46" i="1"/>
  <c r="E46" i="1" s="1"/>
  <c r="G46" i="1" s="1"/>
  <c r="M32" i="6" l="1"/>
  <c r="N32" i="6" s="1"/>
  <c r="R31" i="6"/>
  <c r="AB31" i="6" s="1"/>
  <c r="J32" i="6"/>
  <c r="P32" i="6"/>
  <c r="G32" i="6"/>
  <c r="I32" i="6" s="1"/>
  <c r="G32" i="5"/>
  <c r="I32" i="5"/>
  <c r="T32" i="5"/>
  <c r="W31" i="5"/>
  <c r="AD31" i="5" s="1"/>
  <c r="V32" i="5"/>
  <c r="Q30" i="4"/>
  <c r="O30" i="4"/>
  <c r="X29" i="4"/>
  <c r="S30" i="4"/>
  <c r="AC29" i="4"/>
  <c r="H31" i="4"/>
  <c r="D31" i="4"/>
  <c r="C31" i="4"/>
  <c r="K30" i="4"/>
  <c r="B47" i="1"/>
  <c r="U31" i="6" l="1"/>
  <c r="X31" i="6" s="1"/>
  <c r="K32" i="6"/>
  <c r="B33" i="6"/>
  <c r="O32" i="6"/>
  <c r="AA32" i="6" s="1"/>
  <c r="Q32" i="6"/>
  <c r="AC31" i="6"/>
  <c r="O32" i="5"/>
  <c r="B33" i="5"/>
  <c r="W32" i="5"/>
  <c r="J31" i="4"/>
  <c r="T30" i="4"/>
  <c r="V30" i="4"/>
  <c r="W30" i="4" s="1"/>
  <c r="AD29" i="4"/>
  <c r="M31" i="4"/>
  <c r="R30" i="4"/>
  <c r="AA30" i="4"/>
  <c r="E31" i="4"/>
  <c r="D47" i="1"/>
  <c r="E47" i="1" s="1"/>
  <c r="S32" i="6" l="1"/>
  <c r="V32" i="6"/>
  <c r="AD31" i="6"/>
  <c r="M33" i="6"/>
  <c r="R32" i="6"/>
  <c r="H33" i="6"/>
  <c r="D33" i="6"/>
  <c r="C33" i="6"/>
  <c r="T32" i="6"/>
  <c r="H33" i="5"/>
  <c r="C33" i="5"/>
  <c r="E33" i="5" s="1"/>
  <c r="D33" i="5"/>
  <c r="R32" i="5"/>
  <c r="M33" i="5"/>
  <c r="AA32" i="5"/>
  <c r="U30" i="4"/>
  <c r="P31" i="4"/>
  <c r="N31" i="4"/>
  <c r="AC30" i="4"/>
  <c r="AB30" i="4"/>
  <c r="G31" i="4"/>
  <c r="I31" i="4" s="1"/>
  <c r="O31" i="4" s="1"/>
  <c r="G47" i="1"/>
  <c r="B48" i="1" s="1"/>
  <c r="J33" i="6" l="1"/>
  <c r="N33" i="6"/>
  <c r="U32" i="6"/>
  <c r="P33" i="6"/>
  <c r="E33" i="6"/>
  <c r="AB32" i="6"/>
  <c r="W32" i="6"/>
  <c r="N33" i="5"/>
  <c r="G33" i="5"/>
  <c r="I33" i="5" s="1"/>
  <c r="U32" i="5"/>
  <c r="P33" i="5"/>
  <c r="AB32" i="5"/>
  <c r="M32" i="4"/>
  <c r="R31" i="4"/>
  <c r="P32" i="4" s="1"/>
  <c r="AA31" i="4"/>
  <c r="Q31" i="4"/>
  <c r="AB31" i="4" s="1"/>
  <c r="X30" i="4"/>
  <c r="S31" i="4"/>
  <c r="B32" i="4"/>
  <c r="K31" i="4"/>
  <c r="D48" i="1"/>
  <c r="E48" i="1" s="1"/>
  <c r="Q33" i="6" l="1"/>
  <c r="S33" i="6"/>
  <c r="X32" i="6"/>
  <c r="V33" i="6" s="1"/>
  <c r="G33" i="6"/>
  <c r="I33" i="6" s="1"/>
  <c r="AC32" i="6"/>
  <c r="B34" i="5"/>
  <c r="O33" i="5"/>
  <c r="Q33" i="5"/>
  <c r="S33" i="5"/>
  <c r="X32" i="5"/>
  <c r="AC32" i="5"/>
  <c r="AA33" i="5"/>
  <c r="U31" i="4"/>
  <c r="Q32" i="4"/>
  <c r="T31" i="4"/>
  <c r="AC31" i="4" s="1"/>
  <c r="X31" i="4"/>
  <c r="V32" i="4" s="1"/>
  <c r="W32" i="4" s="1"/>
  <c r="S32" i="4"/>
  <c r="V31" i="4"/>
  <c r="W31" i="4" s="1"/>
  <c r="AD30" i="4"/>
  <c r="N32" i="4"/>
  <c r="H32" i="4"/>
  <c r="C32" i="4"/>
  <c r="E32" i="4" s="1"/>
  <c r="D32" i="4"/>
  <c r="J32" i="4" s="1"/>
  <c r="G48" i="1"/>
  <c r="B49" i="1" s="1"/>
  <c r="K33" i="6" l="1"/>
  <c r="B34" i="6"/>
  <c r="O33" i="6"/>
  <c r="W33" i="6"/>
  <c r="T33" i="6"/>
  <c r="AD32" i="6"/>
  <c r="T33" i="5"/>
  <c r="M34" i="5"/>
  <c r="R33" i="5"/>
  <c r="H34" i="5"/>
  <c r="D34" i="5"/>
  <c r="C34" i="5"/>
  <c r="V33" i="5"/>
  <c r="W33" i="5" s="1"/>
  <c r="AD32" i="5"/>
  <c r="AD31" i="4"/>
  <c r="T32" i="4"/>
  <c r="G32" i="4"/>
  <c r="I32" i="4" s="1"/>
  <c r="O32" i="4" s="1"/>
  <c r="D49" i="1"/>
  <c r="E49" i="1" s="1"/>
  <c r="R33" i="6" l="1"/>
  <c r="M34" i="6"/>
  <c r="AA33" i="6"/>
  <c r="H34" i="6"/>
  <c r="D34" i="6"/>
  <c r="C34" i="6"/>
  <c r="P34" i="5"/>
  <c r="U33" i="5"/>
  <c r="E34" i="5"/>
  <c r="N34" i="5"/>
  <c r="AB33" i="5"/>
  <c r="M33" i="4"/>
  <c r="R32" i="4"/>
  <c r="AA32" i="4"/>
  <c r="K32" i="4"/>
  <c r="B33" i="4"/>
  <c r="G49" i="1"/>
  <c r="B50" i="1" s="1"/>
  <c r="E34" i="6" l="1"/>
  <c r="G34" i="6" s="1"/>
  <c r="J34" i="6"/>
  <c r="N34" i="6"/>
  <c r="U33" i="6"/>
  <c r="P34" i="6"/>
  <c r="AB33" i="6"/>
  <c r="S34" i="5"/>
  <c r="X33" i="5"/>
  <c r="Q34" i="5"/>
  <c r="AC33" i="5"/>
  <c r="G34" i="5"/>
  <c r="I34" i="5" s="1"/>
  <c r="U32" i="4"/>
  <c r="P33" i="4"/>
  <c r="AB32" i="4"/>
  <c r="N33" i="4"/>
  <c r="H33" i="4"/>
  <c r="D33" i="4"/>
  <c r="C33" i="4"/>
  <c r="D50" i="1"/>
  <c r="E50" i="1" s="1"/>
  <c r="I34" i="6" l="1"/>
  <c r="Q34" i="6"/>
  <c r="K34" i="6"/>
  <c r="B35" i="6"/>
  <c r="O34" i="6"/>
  <c r="AA34" i="6" s="1"/>
  <c r="S34" i="6"/>
  <c r="X33" i="6"/>
  <c r="AC33" i="6"/>
  <c r="B35" i="5"/>
  <c r="O34" i="5"/>
  <c r="V34" i="5"/>
  <c r="AD33" i="5"/>
  <c r="T34" i="5"/>
  <c r="Q33" i="4"/>
  <c r="E33" i="4"/>
  <c r="G33" i="4" s="1"/>
  <c r="I33" i="4" s="1"/>
  <c r="O33" i="4" s="1"/>
  <c r="X32" i="4"/>
  <c r="S33" i="4"/>
  <c r="AC32" i="4"/>
  <c r="J33" i="4"/>
  <c r="G50" i="1"/>
  <c r="B51" i="1" s="1"/>
  <c r="M35" i="6" l="1"/>
  <c r="R34" i="6"/>
  <c r="AB34" i="6" s="1"/>
  <c r="T34" i="6"/>
  <c r="V34" i="6"/>
  <c r="AD33" i="6"/>
  <c r="D35" i="6"/>
  <c r="H35" i="6"/>
  <c r="C35" i="6"/>
  <c r="E35" i="6" s="1"/>
  <c r="M35" i="5"/>
  <c r="R34" i="5"/>
  <c r="AA34" i="5"/>
  <c r="H35" i="5"/>
  <c r="D35" i="5"/>
  <c r="C35" i="5"/>
  <c r="W34" i="5"/>
  <c r="T33" i="4"/>
  <c r="R33" i="4"/>
  <c r="M34" i="4"/>
  <c r="V33" i="4"/>
  <c r="W33" i="4" s="1"/>
  <c r="AD32" i="4"/>
  <c r="AA33" i="4"/>
  <c r="K33" i="4"/>
  <c r="B34" i="4"/>
  <c r="D51" i="1"/>
  <c r="E51" i="1" s="1"/>
  <c r="J35" i="6" l="1"/>
  <c r="W34" i="6"/>
  <c r="P35" i="6"/>
  <c r="U34" i="6"/>
  <c r="AC34" i="6" s="1"/>
  <c r="G35" i="6"/>
  <c r="I35" i="6" s="1"/>
  <c r="N35" i="6"/>
  <c r="E35" i="5"/>
  <c r="P35" i="5"/>
  <c r="U34" i="5"/>
  <c r="AB34" i="5"/>
  <c r="N35" i="5"/>
  <c r="P34" i="4"/>
  <c r="U33" i="4"/>
  <c r="AC33" i="4" s="1"/>
  <c r="AB33" i="4"/>
  <c r="N34" i="4"/>
  <c r="D34" i="4"/>
  <c r="H34" i="4"/>
  <c r="C34" i="4"/>
  <c r="E34" i="4" s="1"/>
  <c r="G51" i="1"/>
  <c r="B52" i="1" s="1"/>
  <c r="K35" i="6" l="1"/>
  <c r="B36" i="6"/>
  <c r="O35" i="6"/>
  <c r="AA35" i="6"/>
  <c r="X34" i="6"/>
  <c r="V35" i="6" s="1"/>
  <c r="S35" i="6"/>
  <c r="AD34" i="6"/>
  <c r="Q35" i="6"/>
  <c r="S35" i="5"/>
  <c r="X34" i="5"/>
  <c r="AC34" i="5"/>
  <c r="Q35" i="5"/>
  <c r="G35" i="5"/>
  <c r="S34" i="4"/>
  <c r="X33" i="4"/>
  <c r="J34" i="4"/>
  <c r="Q34" i="4"/>
  <c r="G34" i="4"/>
  <c r="D52" i="1"/>
  <c r="E52" i="1" s="1"/>
  <c r="G52" i="1" s="1"/>
  <c r="R35" i="6" l="1"/>
  <c r="AB35" i="6" s="1"/>
  <c r="M36" i="6"/>
  <c r="T35" i="6"/>
  <c r="H36" i="6"/>
  <c r="D36" i="6"/>
  <c r="C36" i="6"/>
  <c r="W35" i="6"/>
  <c r="V35" i="5"/>
  <c r="W35" i="5" s="1"/>
  <c r="AD34" i="5"/>
  <c r="I35" i="5"/>
  <c r="T35" i="5"/>
  <c r="V34" i="4"/>
  <c r="W34" i="4" s="1"/>
  <c r="AD33" i="4"/>
  <c r="T34" i="4"/>
  <c r="I34" i="4"/>
  <c r="B53" i="1"/>
  <c r="J36" i="6" l="1"/>
  <c r="E36" i="6"/>
  <c r="N36" i="6"/>
  <c r="U35" i="6"/>
  <c r="AC35" i="6" s="1"/>
  <c r="P36" i="6"/>
  <c r="B36" i="5"/>
  <c r="O35" i="5"/>
  <c r="B35" i="4"/>
  <c r="O34" i="4"/>
  <c r="H35" i="4"/>
  <c r="D35" i="4"/>
  <c r="C35" i="4"/>
  <c r="K34" i="4"/>
  <c r="D53" i="1"/>
  <c r="E53" i="1" s="1"/>
  <c r="S36" i="6" l="1"/>
  <c r="X35" i="6"/>
  <c r="G36" i="6"/>
  <c r="I36" i="6" s="1"/>
  <c r="Q36" i="6"/>
  <c r="R35" i="5"/>
  <c r="M36" i="5"/>
  <c r="AA35" i="5"/>
  <c r="H36" i="5"/>
  <c r="C36" i="5"/>
  <c r="D36" i="5"/>
  <c r="M35" i="4"/>
  <c r="R34" i="4"/>
  <c r="AA34" i="4"/>
  <c r="E35" i="4"/>
  <c r="G35" i="4" s="1"/>
  <c r="I35" i="4" s="1"/>
  <c r="J35" i="4"/>
  <c r="G53" i="1"/>
  <c r="B54" i="1" s="1"/>
  <c r="K36" i="6" l="1"/>
  <c r="B37" i="6"/>
  <c r="O36" i="6"/>
  <c r="V36" i="6"/>
  <c r="AD35" i="6"/>
  <c r="T36" i="6"/>
  <c r="N36" i="5"/>
  <c r="E36" i="5"/>
  <c r="U35" i="5"/>
  <c r="P36" i="5"/>
  <c r="AB35" i="5"/>
  <c r="U34" i="4"/>
  <c r="P35" i="4"/>
  <c r="AB34" i="4"/>
  <c r="N35" i="4"/>
  <c r="AA35" i="4" s="1"/>
  <c r="O35" i="4"/>
  <c r="M36" i="4" s="1"/>
  <c r="K35" i="4"/>
  <c r="B36" i="4"/>
  <c r="D54" i="1"/>
  <c r="E54" i="1" s="1"/>
  <c r="G54" i="1" s="1"/>
  <c r="H37" i="6" l="1"/>
  <c r="D37" i="6"/>
  <c r="J37" i="6" s="1"/>
  <c r="C37" i="6"/>
  <c r="R36" i="6"/>
  <c r="M37" i="6"/>
  <c r="AA36" i="6"/>
  <c r="W36" i="6"/>
  <c r="Q36" i="5"/>
  <c r="S36" i="5"/>
  <c r="X35" i="5"/>
  <c r="AC35" i="5"/>
  <c r="G36" i="5"/>
  <c r="I36" i="5"/>
  <c r="N36" i="4"/>
  <c r="Q35" i="4"/>
  <c r="R35" i="4"/>
  <c r="P36" i="4" s="1"/>
  <c r="S35" i="4"/>
  <c r="X34" i="4"/>
  <c r="AC34" i="4"/>
  <c r="C36" i="4"/>
  <c r="D36" i="4"/>
  <c r="H36" i="4"/>
  <c r="B55" i="1"/>
  <c r="E37" i="6" l="1"/>
  <c r="P37" i="6"/>
  <c r="U36" i="6"/>
  <c r="AB36" i="6"/>
  <c r="N37" i="6"/>
  <c r="G37" i="6"/>
  <c r="I37" i="6" s="1"/>
  <c r="B37" i="5"/>
  <c r="O36" i="5"/>
  <c r="T36" i="5"/>
  <c r="V36" i="5"/>
  <c r="AD35" i="5"/>
  <c r="U35" i="4"/>
  <c r="AB35" i="4"/>
  <c r="T35" i="4"/>
  <c r="S36" i="4"/>
  <c r="X35" i="4"/>
  <c r="V35" i="4"/>
  <c r="W35" i="4" s="1"/>
  <c r="AD35" i="4" s="1"/>
  <c r="AD34" i="4"/>
  <c r="Q36" i="4"/>
  <c r="E36" i="4"/>
  <c r="J36" i="4"/>
  <c r="D55" i="1"/>
  <c r="E55" i="1" s="1"/>
  <c r="K37" i="6" l="1"/>
  <c r="B38" i="6"/>
  <c r="O37" i="6"/>
  <c r="S37" i="6"/>
  <c r="X36" i="6"/>
  <c r="AC36" i="6"/>
  <c r="AA37" i="6"/>
  <c r="Q37" i="6"/>
  <c r="W36" i="5"/>
  <c r="R36" i="5"/>
  <c r="M37" i="5"/>
  <c r="AA36" i="5"/>
  <c r="H37" i="5"/>
  <c r="C37" i="5"/>
  <c r="E37" i="5" s="1"/>
  <c r="D37" i="5"/>
  <c r="AC35" i="4"/>
  <c r="V36" i="4"/>
  <c r="W36" i="4" s="1"/>
  <c r="T36" i="4"/>
  <c r="G36" i="4"/>
  <c r="I36" i="4" s="1"/>
  <c r="O36" i="4" s="1"/>
  <c r="G55" i="1"/>
  <c r="B56" i="1" s="1"/>
  <c r="T37" i="6" l="1"/>
  <c r="R37" i="6"/>
  <c r="M38" i="6"/>
  <c r="H38" i="6"/>
  <c r="D38" i="6"/>
  <c r="C38" i="6"/>
  <c r="V37" i="6"/>
  <c r="AD36" i="6"/>
  <c r="G37" i="5"/>
  <c r="I37" i="5"/>
  <c r="B38" i="5" s="1"/>
  <c r="U36" i="5"/>
  <c r="P37" i="5"/>
  <c r="AB36" i="5"/>
  <c r="N37" i="5"/>
  <c r="R36" i="4"/>
  <c r="M37" i="4"/>
  <c r="AA36" i="4"/>
  <c r="B37" i="4"/>
  <c r="K36" i="4"/>
  <c r="D56" i="1"/>
  <c r="E56" i="1" s="1"/>
  <c r="J38" i="6" l="1"/>
  <c r="W37" i="6"/>
  <c r="P38" i="6"/>
  <c r="U37" i="6"/>
  <c r="AB37" i="6"/>
  <c r="E38" i="6"/>
  <c r="N38" i="6"/>
  <c r="O37" i="5"/>
  <c r="Q37" i="5"/>
  <c r="AA37" i="5"/>
  <c r="S37" i="5"/>
  <c r="X36" i="5"/>
  <c r="AC36" i="5"/>
  <c r="H38" i="5"/>
  <c r="C38" i="5"/>
  <c r="E38" i="5" s="1"/>
  <c r="D38" i="5"/>
  <c r="P37" i="4"/>
  <c r="U36" i="4"/>
  <c r="AB36" i="4"/>
  <c r="N37" i="4"/>
  <c r="H37" i="4"/>
  <c r="C37" i="4"/>
  <c r="D37" i="4"/>
  <c r="G56" i="1"/>
  <c r="B57" i="1" s="1"/>
  <c r="S38" i="6" l="1"/>
  <c r="X37" i="6"/>
  <c r="V38" i="6" s="1"/>
  <c r="G38" i="6"/>
  <c r="I38" i="6" s="1"/>
  <c r="Q38" i="6"/>
  <c r="AC37" i="6"/>
  <c r="AD37" i="6"/>
  <c r="V37" i="5"/>
  <c r="AD36" i="5"/>
  <c r="G38" i="5"/>
  <c r="I38" i="5" s="1"/>
  <c r="T37" i="5"/>
  <c r="R37" i="5"/>
  <c r="M38" i="5"/>
  <c r="J37" i="4"/>
  <c r="E37" i="4"/>
  <c r="G37" i="4" s="1"/>
  <c r="I37" i="4" s="1"/>
  <c r="O37" i="4" s="1"/>
  <c r="S37" i="4"/>
  <c r="X36" i="4"/>
  <c r="AC36" i="4"/>
  <c r="Q37" i="4"/>
  <c r="D57" i="1"/>
  <c r="E57" i="1" s="1"/>
  <c r="K38" i="6" l="1"/>
  <c r="B39" i="6"/>
  <c r="O38" i="6"/>
  <c r="W38" i="6"/>
  <c r="T38" i="6"/>
  <c r="B39" i="5"/>
  <c r="W37" i="5"/>
  <c r="N38" i="5"/>
  <c r="AA38" i="5" s="1"/>
  <c r="O38" i="5"/>
  <c r="R38" i="5" s="1"/>
  <c r="M39" i="5"/>
  <c r="P38" i="5"/>
  <c r="U37" i="5"/>
  <c r="AC37" i="5" s="1"/>
  <c r="AB37" i="5"/>
  <c r="R37" i="4"/>
  <c r="M38" i="4"/>
  <c r="V37" i="4"/>
  <c r="W37" i="4" s="1"/>
  <c r="AD36" i="4"/>
  <c r="AB37" i="4"/>
  <c r="T37" i="4"/>
  <c r="AA37" i="4"/>
  <c r="K37" i="4"/>
  <c r="B38" i="4"/>
  <c r="G57" i="1"/>
  <c r="B58" i="1" s="1"/>
  <c r="R38" i="6" l="1"/>
  <c r="M39" i="6"/>
  <c r="AA38" i="6"/>
  <c r="D39" i="6"/>
  <c r="H39" i="6"/>
  <c r="C39" i="6"/>
  <c r="AD37" i="5"/>
  <c r="U38" i="5"/>
  <c r="X37" i="5"/>
  <c r="V38" i="5" s="1"/>
  <c r="S38" i="5"/>
  <c r="H39" i="5"/>
  <c r="C39" i="5"/>
  <c r="E39" i="5" s="1"/>
  <c r="D39" i="5"/>
  <c r="N39" i="5"/>
  <c r="Q38" i="5"/>
  <c r="AB38" i="5" s="1"/>
  <c r="P39" i="5"/>
  <c r="N38" i="4"/>
  <c r="P38" i="4"/>
  <c r="U37" i="4"/>
  <c r="H38" i="4"/>
  <c r="C38" i="4"/>
  <c r="D38" i="4"/>
  <c r="D58" i="1"/>
  <c r="E58" i="1" s="1"/>
  <c r="E39" i="6" l="1"/>
  <c r="J39" i="6"/>
  <c r="N39" i="6"/>
  <c r="G39" i="6"/>
  <c r="I39" i="6" s="1"/>
  <c r="P39" i="6"/>
  <c r="U38" i="6"/>
  <c r="AB38" i="6"/>
  <c r="S39" i="5"/>
  <c r="T38" i="5"/>
  <c r="AC38" i="5" s="1"/>
  <c r="X38" i="5"/>
  <c r="W38" i="5"/>
  <c r="AD38" i="5" s="1"/>
  <c r="V39" i="5"/>
  <c r="G39" i="5"/>
  <c r="I39" i="5"/>
  <c r="Q39" i="5"/>
  <c r="E38" i="4"/>
  <c r="G38" i="4" s="1"/>
  <c r="I38" i="4" s="1"/>
  <c r="O38" i="4" s="1"/>
  <c r="AA38" i="4" s="1"/>
  <c r="X37" i="4"/>
  <c r="S38" i="4"/>
  <c r="J38" i="4"/>
  <c r="Q38" i="4"/>
  <c r="AC37" i="4"/>
  <c r="G58" i="1"/>
  <c r="B59" i="1" s="1"/>
  <c r="K39" i="6" l="1"/>
  <c r="B40" i="6"/>
  <c r="O39" i="6"/>
  <c r="Q39" i="6"/>
  <c r="X38" i="6"/>
  <c r="S39" i="6"/>
  <c r="AC38" i="6"/>
  <c r="AA39" i="6"/>
  <c r="O39" i="5"/>
  <c r="B40" i="5"/>
  <c r="W39" i="5"/>
  <c r="T39" i="5"/>
  <c r="T38" i="4"/>
  <c r="M39" i="4"/>
  <c r="R38" i="4"/>
  <c r="AB38" i="4" s="1"/>
  <c r="V38" i="4"/>
  <c r="W38" i="4" s="1"/>
  <c r="AD37" i="4"/>
  <c r="K38" i="4"/>
  <c r="B39" i="4"/>
  <c r="D59" i="1"/>
  <c r="E59" i="1" s="1"/>
  <c r="V39" i="6" l="1"/>
  <c r="AD38" i="6"/>
  <c r="R39" i="6"/>
  <c r="M40" i="6"/>
  <c r="T39" i="6"/>
  <c r="AB39" i="6"/>
  <c r="H40" i="6"/>
  <c r="D40" i="6"/>
  <c r="C40" i="6"/>
  <c r="H40" i="5"/>
  <c r="D40" i="5"/>
  <c r="C40" i="5"/>
  <c r="E40" i="5" s="1"/>
  <c r="M40" i="5"/>
  <c r="R39" i="5"/>
  <c r="AA39" i="5"/>
  <c r="N39" i="4"/>
  <c r="P39" i="4"/>
  <c r="U38" i="4"/>
  <c r="AC38" i="4" s="1"/>
  <c r="H39" i="4"/>
  <c r="D39" i="4"/>
  <c r="C39" i="4"/>
  <c r="G59" i="1"/>
  <c r="B60" i="1" s="1"/>
  <c r="E40" i="6" l="1"/>
  <c r="N40" i="6"/>
  <c r="U39" i="6"/>
  <c r="P40" i="6"/>
  <c r="J40" i="6"/>
  <c r="AC39" i="6"/>
  <c r="G40" i="6"/>
  <c r="I40" i="6" s="1"/>
  <c r="W39" i="6"/>
  <c r="G40" i="5"/>
  <c r="I40" i="5"/>
  <c r="O40" i="5" s="1"/>
  <c r="U39" i="5"/>
  <c r="P40" i="5"/>
  <c r="AB39" i="5"/>
  <c r="N40" i="5"/>
  <c r="J39" i="4"/>
  <c r="X38" i="4"/>
  <c r="S39" i="4"/>
  <c r="Q39" i="4"/>
  <c r="E39" i="4"/>
  <c r="D60" i="1"/>
  <c r="E60" i="1" s="1"/>
  <c r="K40" i="6" l="1"/>
  <c r="B41" i="6"/>
  <c r="O40" i="6"/>
  <c r="Q40" i="6"/>
  <c r="X39" i="6"/>
  <c r="V40" i="6" s="1"/>
  <c r="S40" i="6"/>
  <c r="AA40" i="6"/>
  <c r="M41" i="5"/>
  <c r="R40" i="5"/>
  <c r="Q40" i="5"/>
  <c r="P41" i="5"/>
  <c r="U40" i="5"/>
  <c r="S40" i="5"/>
  <c r="X39" i="5"/>
  <c r="AC39" i="5"/>
  <c r="AA40" i="5"/>
  <c r="B41" i="5"/>
  <c r="T39" i="4"/>
  <c r="V39" i="4"/>
  <c r="W39" i="4" s="1"/>
  <c r="AD38" i="4"/>
  <c r="G39" i="4"/>
  <c r="I39" i="4" s="1"/>
  <c r="O39" i="4" s="1"/>
  <c r="G60" i="1"/>
  <c r="B61" i="1" s="1"/>
  <c r="AD39" i="6" l="1"/>
  <c r="R40" i="6"/>
  <c r="AB40" i="6" s="1"/>
  <c r="M41" i="6"/>
  <c r="W40" i="6"/>
  <c r="H41" i="6"/>
  <c r="D41" i="6"/>
  <c r="C41" i="6"/>
  <c r="E41" i="6" s="1"/>
  <c r="G41" i="6" s="1"/>
  <c r="T40" i="6"/>
  <c r="Q41" i="5"/>
  <c r="H41" i="5"/>
  <c r="C41" i="5"/>
  <c r="E41" i="5" s="1"/>
  <c r="D41" i="5"/>
  <c r="V40" i="5"/>
  <c r="W40" i="5" s="1"/>
  <c r="AD39" i="5"/>
  <c r="AB40" i="5"/>
  <c r="T40" i="5"/>
  <c r="AC40" i="5" s="1"/>
  <c r="X40" i="5"/>
  <c r="V41" i="5" s="1"/>
  <c r="W41" i="5" s="1"/>
  <c r="S41" i="5"/>
  <c r="N41" i="5"/>
  <c r="M40" i="4"/>
  <c r="R39" i="4"/>
  <c r="AA39" i="4"/>
  <c r="K39" i="4"/>
  <c r="B40" i="4"/>
  <c r="D61" i="1"/>
  <c r="E61" i="1" s="1"/>
  <c r="N41" i="6" l="1"/>
  <c r="O41" i="6"/>
  <c r="R41" i="6" s="1"/>
  <c r="I41" i="6"/>
  <c r="U40" i="6"/>
  <c r="AC40" i="6" s="1"/>
  <c r="P41" i="6"/>
  <c r="J41" i="6"/>
  <c r="G41" i="5"/>
  <c r="I41" i="5"/>
  <c r="AD40" i="5"/>
  <c r="T41" i="5"/>
  <c r="U39" i="4"/>
  <c r="P40" i="4"/>
  <c r="AB39" i="4"/>
  <c r="N40" i="4"/>
  <c r="H40" i="4"/>
  <c r="C40" i="4"/>
  <c r="D40" i="4"/>
  <c r="G61" i="1"/>
  <c r="B62" i="1" s="1"/>
  <c r="AA41" i="6" l="1"/>
  <c r="U41" i="6"/>
  <c r="Q41" i="6"/>
  <c r="AB41" i="6" s="1"/>
  <c r="P42" i="6"/>
  <c r="M42" i="6"/>
  <c r="S41" i="6"/>
  <c r="X40" i="6"/>
  <c r="K41" i="6"/>
  <c r="B42" i="6"/>
  <c r="B42" i="5"/>
  <c r="O41" i="5"/>
  <c r="Q40" i="4"/>
  <c r="J40" i="4"/>
  <c r="E40" i="4"/>
  <c r="X39" i="4"/>
  <c r="S40" i="4"/>
  <c r="AC39" i="4"/>
  <c r="G40" i="4"/>
  <c r="I40" i="4" s="1"/>
  <c r="O40" i="4" s="1"/>
  <c r="D62" i="1"/>
  <c r="E62" i="1" s="1"/>
  <c r="H42" i="6" l="1"/>
  <c r="D42" i="6"/>
  <c r="C42" i="6"/>
  <c r="E42" i="6" s="1"/>
  <c r="N42" i="6"/>
  <c r="Q42" i="6"/>
  <c r="V41" i="6"/>
  <c r="AD40" i="6"/>
  <c r="S42" i="6"/>
  <c r="X41" i="6"/>
  <c r="T41" i="6"/>
  <c r="AC41" i="6" s="1"/>
  <c r="R41" i="5"/>
  <c r="M42" i="5"/>
  <c r="AA41" i="5"/>
  <c r="H42" i="5"/>
  <c r="D42" i="5"/>
  <c r="C42" i="5"/>
  <c r="E42" i="5" s="1"/>
  <c r="T40" i="4"/>
  <c r="V40" i="4"/>
  <c r="W40" i="4" s="1"/>
  <c r="AD39" i="4"/>
  <c r="AB40" i="4"/>
  <c r="R40" i="4"/>
  <c r="M41" i="4"/>
  <c r="AA40" i="4"/>
  <c r="K40" i="4"/>
  <c r="B41" i="4"/>
  <c r="G62" i="1"/>
  <c r="B63" i="1" s="1"/>
  <c r="J42" i="6" l="1"/>
  <c r="T42" i="6"/>
  <c r="V42" i="6"/>
  <c r="W41" i="6"/>
  <c r="AD41" i="6" s="1"/>
  <c r="G42" i="6"/>
  <c r="I42" i="6" s="1"/>
  <c r="G42" i="5"/>
  <c r="I42" i="5"/>
  <c r="N42" i="5"/>
  <c r="O42" i="5"/>
  <c r="M43" i="5" s="1"/>
  <c r="P42" i="5"/>
  <c r="U41" i="5"/>
  <c r="AB41" i="5"/>
  <c r="N41" i="4"/>
  <c r="U40" i="4"/>
  <c r="P41" i="4"/>
  <c r="AC40" i="4"/>
  <c r="H41" i="4"/>
  <c r="D41" i="4"/>
  <c r="C41" i="4"/>
  <c r="D63" i="1"/>
  <c r="E63" i="1" s="1"/>
  <c r="K42" i="6" l="1"/>
  <c r="B43" i="6"/>
  <c r="O42" i="6"/>
  <c r="W42" i="6"/>
  <c r="N43" i="5"/>
  <c r="Q42" i="5"/>
  <c r="AA42" i="5"/>
  <c r="R42" i="5"/>
  <c r="P43" i="5" s="1"/>
  <c r="B43" i="5"/>
  <c r="S42" i="5"/>
  <c r="X41" i="5"/>
  <c r="AC41" i="5"/>
  <c r="J41" i="4"/>
  <c r="Q41" i="4"/>
  <c r="S41" i="4"/>
  <c r="X40" i="4"/>
  <c r="E41" i="4"/>
  <c r="G41" i="4" s="1"/>
  <c r="G63" i="1"/>
  <c r="B64" i="1" s="1"/>
  <c r="M43" i="6" l="1"/>
  <c r="R42" i="6"/>
  <c r="AA42" i="6"/>
  <c r="D43" i="6"/>
  <c r="H43" i="6"/>
  <c r="C43" i="6"/>
  <c r="Q43" i="5"/>
  <c r="AB42" i="5"/>
  <c r="T42" i="5"/>
  <c r="AC42" i="5" s="1"/>
  <c r="X42" i="5"/>
  <c r="S43" i="5"/>
  <c r="H43" i="5"/>
  <c r="C43" i="5"/>
  <c r="E43" i="5" s="1"/>
  <c r="D43" i="5"/>
  <c r="U42" i="5"/>
  <c r="V42" i="5"/>
  <c r="AD41" i="5"/>
  <c r="I41" i="4"/>
  <c r="B42" i="4" s="1"/>
  <c r="T41" i="4"/>
  <c r="O41" i="4"/>
  <c r="V41" i="4"/>
  <c r="W41" i="4" s="1"/>
  <c r="AD40" i="4"/>
  <c r="K41" i="4"/>
  <c r="D64" i="1"/>
  <c r="E64" i="1" s="1"/>
  <c r="E43" i="6" l="1"/>
  <c r="P43" i="6"/>
  <c r="U42" i="6"/>
  <c r="AB42" i="6"/>
  <c r="J43" i="6"/>
  <c r="N43" i="6"/>
  <c r="G43" i="6"/>
  <c r="I43" i="6" s="1"/>
  <c r="T43" i="5"/>
  <c r="G43" i="5"/>
  <c r="I43" i="5" s="1"/>
  <c r="W42" i="5"/>
  <c r="AD42" i="5" s="1"/>
  <c r="V43" i="5"/>
  <c r="D42" i="4"/>
  <c r="E42" i="4" s="1"/>
  <c r="G42" i="4" s="1"/>
  <c r="I42" i="4" s="1"/>
  <c r="B43" i="4" s="1"/>
  <c r="C42" i="4"/>
  <c r="H42" i="4"/>
  <c r="R41" i="4"/>
  <c r="M42" i="4"/>
  <c r="AA41" i="4"/>
  <c r="J42" i="4"/>
  <c r="G64" i="1"/>
  <c r="B65" i="1" s="1"/>
  <c r="K43" i="6" l="1"/>
  <c r="B44" i="6"/>
  <c r="O43" i="6"/>
  <c r="AA43" i="6"/>
  <c r="S43" i="6"/>
  <c r="X42" i="6"/>
  <c r="AC42" i="6"/>
  <c r="Q43" i="6"/>
  <c r="O43" i="5"/>
  <c r="B44" i="5"/>
  <c r="W43" i="5"/>
  <c r="P42" i="4"/>
  <c r="U41" i="4"/>
  <c r="AB41" i="4"/>
  <c r="N42" i="4"/>
  <c r="AA42" i="4" s="1"/>
  <c r="O42" i="4"/>
  <c r="M43" i="4" s="1"/>
  <c r="K42" i="4"/>
  <c r="H43" i="4"/>
  <c r="C43" i="4"/>
  <c r="D43" i="4"/>
  <c r="D65" i="1"/>
  <c r="E65" i="1" s="1"/>
  <c r="M44" i="6" l="1"/>
  <c r="R43" i="6"/>
  <c r="V43" i="6"/>
  <c r="AD42" i="6"/>
  <c r="H44" i="6"/>
  <c r="D44" i="6"/>
  <c r="C44" i="6"/>
  <c r="T43" i="6"/>
  <c r="H44" i="5"/>
  <c r="C44" i="5"/>
  <c r="D44" i="5"/>
  <c r="M44" i="5"/>
  <c r="R43" i="5"/>
  <c r="AA43" i="5"/>
  <c r="E43" i="4"/>
  <c r="N43" i="4"/>
  <c r="S42" i="4"/>
  <c r="X41" i="4"/>
  <c r="AC41" i="4"/>
  <c r="R42" i="4"/>
  <c r="P43" i="4" s="1"/>
  <c r="Q42" i="4"/>
  <c r="J43" i="4"/>
  <c r="G43" i="4"/>
  <c r="I43" i="4" s="1"/>
  <c r="O43" i="4" s="1"/>
  <c r="G65" i="1"/>
  <c r="B66" i="1" s="1"/>
  <c r="E44" i="6" l="1"/>
  <c r="G44" i="6" s="1"/>
  <c r="W43" i="6"/>
  <c r="J44" i="6"/>
  <c r="U43" i="6"/>
  <c r="P44" i="6"/>
  <c r="N44" i="6"/>
  <c r="AB43" i="6"/>
  <c r="E44" i="5"/>
  <c r="U43" i="5"/>
  <c r="P44" i="5"/>
  <c r="AB43" i="5"/>
  <c r="N44" i="5"/>
  <c r="Q43" i="4"/>
  <c r="M44" i="4"/>
  <c r="R43" i="4"/>
  <c r="P44" i="4" s="1"/>
  <c r="U42" i="4"/>
  <c r="X42" i="4" s="1"/>
  <c r="V42" i="4"/>
  <c r="AD41" i="4"/>
  <c r="AA43" i="4"/>
  <c r="AB42" i="4"/>
  <c r="T42" i="4"/>
  <c r="B44" i="4"/>
  <c r="K43" i="4"/>
  <c r="D66" i="1"/>
  <c r="E66" i="1" s="1"/>
  <c r="G66" i="1" s="1"/>
  <c r="I44" i="6" l="1"/>
  <c r="O44" i="6" s="1"/>
  <c r="R44" i="6" s="1"/>
  <c r="U44" i="6" s="1"/>
  <c r="M45" i="6"/>
  <c r="AA44" i="6"/>
  <c r="N45" i="6"/>
  <c r="S44" i="6"/>
  <c r="X43" i="6"/>
  <c r="V44" i="6" s="1"/>
  <c r="K44" i="6"/>
  <c r="B45" i="6"/>
  <c r="Q44" i="6"/>
  <c r="AC43" i="6"/>
  <c r="Q44" i="5"/>
  <c r="S44" i="5"/>
  <c r="X43" i="5"/>
  <c r="AC43" i="5"/>
  <c r="G44" i="5"/>
  <c r="I44" i="5"/>
  <c r="S43" i="4"/>
  <c r="AC42" i="4"/>
  <c r="T43" i="4"/>
  <c r="Q44" i="4"/>
  <c r="N44" i="4"/>
  <c r="U43" i="4"/>
  <c r="W42" i="4"/>
  <c r="AD42" i="4" s="1"/>
  <c r="V43" i="4"/>
  <c r="W43" i="4" s="1"/>
  <c r="AB43" i="4"/>
  <c r="H44" i="4"/>
  <c r="C44" i="4"/>
  <c r="D44" i="4"/>
  <c r="B67" i="1"/>
  <c r="AB44" i="6" l="1"/>
  <c r="P45" i="6"/>
  <c r="W44" i="6"/>
  <c r="Q45" i="6"/>
  <c r="X44" i="6"/>
  <c r="V45" i="6" s="1"/>
  <c r="T44" i="6"/>
  <c r="AC44" i="6" s="1"/>
  <c r="S45" i="6"/>
  <c r="H45" i="6"/>
  <c r="D45" i="6"/>
  <c r="C45" i="6"/>
  <c r="AD43" i="6"/>
  <c r="O44" i="5"/>
  <c r="T44" i="5"/>
  <c r="B45" i="5"/>
  <c r="V44" i="5"/>
  <c r="W44" i="5" s="1"/>
  <c r="AD43" i="5"/>
  <c r="S44" i="4"/>
  <c r="T44" i="4"/>
  <c r="X43" i="4"/>
  <c r="V44" i="4" s="1"/>
  <c r="W44" i="4" s="1"/>
  <c r="J44" i="4"/>
  <c r="AC43" i="4"/>
  <c r="E44" i="4"/>
  <c r="D67" i="1"/>
  <c r="E67" i="1" s="1"/>
  <c r="G67" i="1" s="1"/>
  <c r="J45" i="6" l="1"/>
  <c r="W45" i="6"/>
  <c r="AD44" i="6"/>
  <c r="E45" i="6"/>
  <c r="T45" i="6"/>
  <c r="H45" i="5"/>
  <c r="D45" i="5"/>
  <c r="C45" i="5"/>
  <c r="AA44" i="5"/>
  <c r="R44" i="5"/>
  <c r="M45" i="5"/>
  <c r="AD43" i="4"/>
  <c r="G44" i="4"/>
  <c r="I44" i="4" s="1"/>
  <c r="O44" i="4" s="1"/>
  <c r="B68" i="1"/>
  <c r="G45" i="6" l="1"/>
  <c r="I45" i="6" s="1"/>
  <c r="P45" i="5"/>
  <c r="U44" i="5"/>
  <c r="AB44" i="5"/>
  <c r="N45" i="5"/>
  <c r="E45" i="5"/>
  <c r="R44" i="4"/>
  <c r="M45" i="4"/>
  <c r="AA44" i="4"/>
  <c r="K44" i="4"/>
  <c r="B45" i="4"/>
  <c r="D68" i="1"/>
  <c r="E68" i="1" s="1"/>
  <c r="K45" i="6" l="1"/>
  <c r="O45" i="6"/>
  <c r="B46" i="6"/>
  <c r="S45" i="5"/>
  <c r="X44" i="5"/>
  <c r="AC44" i="5"/>
  <c r="G45" i="5"/>
  <c r="I45" i="5"/>
  <c r="Q45" i="5"/>
  <c r="N45" i="4"/>
  <c r="U44" i="4"/>
  <c r="P45" i="4"/>
  <c r="AB44" i="4"/>
  <c r="H45" i="4"/>
  <c r="D45" i="4"/>
  <c r="C45" i="4"/>
  <c r="G68" i="1"/>
  <c r="B69" i="1" s="1"/>
  <c r="H46" i="6" l="1"/>
  <c r="D46" i="6"/>
  <c r="J46" i="6" s="1"/>
  <c r="C46" i="6"/>
  <c r="R45" i="6"/>
  <c r="M46" i="6"/>
  <c r="AA45" i="6"/>
  <c r="V45" i="5"/>
  <c r="AD44" i="5"/>
  <c r="B46" i="5"/>
  <c r="O45" i="5"/>
  <c r="T45" i="5"/>
  <c r="S45" i="4"/>
  <c r="X44" i="4"/>
  <c r="AC44" i="4"/>
  <c r="E45" i="4"/>
  <c r="G45" i="4" s="1"/>
  <c r="I45" i="4" s="1"/>
  <c r="O45" i="4" s="1"/>
  <c r="Q45" i="4"/>
  <c r="J45" i="4"/>
  <c r="D69" i="1"/>
  <c r="E69" i="1" s="1"/>
  <c r="G69" i="1" s="1"/>
  <c r="E46" i="6" l="1"/>
  <c r="N46" i="6"/>
  <c r="P46" i="6"/>
  <c r="U45" i="6"/>
  <c r="AB45" i="6"/>
  <c r="G46" i="6"/>
  <c r="I46" i="6" s="1"/>
  <c r="H46" i="5"/>
  <c r="D46" i="5"/>
  <c r="C46" i="5"/>
  <c r="W45" i="5"/>
  <c r="R45" i="5"/>
  <c r="M46" i="5"/>
  <c r="AA45" i="5"/>
  <c r="M46" i="4"/>
  <c r="R45" i="4"/>
  <c r="AA45" i="4"/>
  <c r="V45" i="4"/>
  <c r="AD44" i="4"/>
  <c r="AB45" i="4"/>
  <c r="T45" i="4"/>
  <c r="K45" i="4"/>
  <c r="B46" i="4"/>
  <c r="B70" i="1"/>
  <c r="K46" i="6" l="1"/>
  <c r="B47" i="6"/>
  <c r="O46" i="6"/>
  <c r="AA46" i="6"/>
  <c r="S46" i="6"/>
  <c r="X45" i="6"/>
  <c r="AC45" i="6"/>
  <c r="Q46" i="6"/>
  <c r="P46" i="5"/>
  <c r="U45" i="5"/>
  <c r="AB45" i="5"/>
  <c r="E46" i="5"/>
  <c r="N46" i="5"/>
  <c r="W45" i="4"/>
  <c r="P46" i="4"/>
  <c r="U45" i="4"/>
  <c r="AC45" i="4" s="1"/>
  <c r="N46" i="4"/>
  <c r="H46" i="4"/>
  <c r="D46" i="4"/>
  <c r="C46" i="4"/>
  <c r="E46" i="4" s="1"/>
  <c r="D70" i="1"/>
  <c r="E70" i="1" s="1"/>
  <c r="M47" i="6" l="1"/>
  <c r="R46" i="6"/>
  <c r="AB46" i="6" s="1"/>
  <c r="V46" i="6"/>
  <c r="AD45" i="6"/>
  <c r="D47" i="6"/>
  <c r="H47" i="6"/>
  <c r="C47" i="6"/>
  <c r="E47" i="6" s="1"/>
  <c r="G47" i="6" s="1"/>
  <c r="T46" i="6"/>
  <c r="G46" i="5"/>
  <c r="I46" i="5" s="1"/>
  <c r="S46" i="5"/>
  <c r="X45" i="5"/>
  <c r="AC45" i="5"/>
  <c r="Q46" i="5"/>
  <c r="Q46" i="4"/>
  <c r="S46" i="4"/>
  <c r="X45" i="4"/>
  <c r="V46" i="4" s="1"/>
  <c r="W46" i="4" s="1"/>
  <c r="G46" i="4"/>
  <c r="J46" i="4"/>
  <c r="G70" i="1"/>
  <c r="B71" i="1" s="1"/>
  <c r="J47" i="6" l="1"/>
  <c r="U46" i="6"/>
  <c r="AC46" i="6" s="1"/>
  <c r="P47" i="6"/>
  <c r="W46" i="6"/>
  <c r="I47" i="6"/>
  <c r="N47" i="6"/>
  <c r="B47" i="5"/>
  <c r="O46" i="5"/>
  <c r="V46" i="5"/>
  <c r="AD45" i="5"/>
  <c r="T46" i="5"/>
  <c r="AD45" i="4"/>
  <c r="T46" i="4"/>
  <c r="I46" i="4"/>
  <c r="K46" i="4" s="1"/>
  <c r="D71" i="1"/>
  <c r="E71" i="1" s="1"/>
  <c r="G71" i="1" s="1"/>
  <c r="K47" i="6" l="1"/>
  <c r="B48" i="6"/>
  <c r="O47" i="6"/>
  <c r="X46" i="6"/>
  <c r="V47" i="6" s="1"/>
  <c r="S47" i="6"/>
  <c r="Q47" i="6"/>
  <c r="W46" i="5"/>
  <c r="M47" i="5"/>
  <c r="R46" i="5"/>
  <c r="AA46" i="5"/>
  <c r="H47" i="5"/>
  <c r="C47" i="5"/>
  <c r="E47" i="5" s="1"/>
  <c r="D47" i="5"/>
  <c r="B47" i="4"/>
  <c r="C47" i="4" s="1"/>
  <c r="O46" i="4"/>
  <c r="D47" i="4"/>
  <c r="H47" i="4"/>
  <c r="B72" i="1"/>
  <c r="R47" i="6" l="1"/>
  <c r="M48" i="6"/>
  <c r="AD46" i="6"/>
  <c r="AA47" i="6"/>
  <c r="H48" i="6"/>
  <c r="D48" i="6"/>
  <c r="J48" i="6" s="1"/>
  <c r="C48" i="6"/>
  <c r="W47" i="6"/>
  <c r="AB47" i="6"/>
  <c r="T47" i="6"/>
  <c r="P47" i="5"/>
  <c r="U46" i="5"/>
  <c r="AB46" i="5"/>
  <c r="N47" i="5"/>
  <c r="G47" i="5"/>
  <c r="I47" i="5" s="1"/>
  <c r="M47" i="4"/>
  <c r="R46" i="4"/>
  <c r="AA46" i="4"/>
  <c r="E47" i="4"/>
  <c r="G47" i="4" s="1"/>
  <c r="J47" i="4"/>
  <c r="D72" i="1"/>
  <c r="E72" i="1" s="1"/>
  <c r="G72" i="1" s="1"/>
  <c r="E48" i="6" l="1"/>
  <c r="N48" i="6"/>
  <c r="G48" i="6"/>
  <c r="I48" i="6" s="1"/>
  <c r="P48" i="6"/>
  <c r="U47" i="6"/>
  <c r="B48" i="5"/>
  <c r="O47" i="5"/>
  <c r="AA47" i="5"/>
  <c r="X46" i="5"/>
  <c r="S47" i="5"/>
  <c r="AC46" i="5"/>
  <c r="Q47" i="5"/>
  <c r="I47" i="4"/>
  <c r="B48" i="4" s="1"/>
  <c r="C48" i="4" s="1"/>
  <c r="P47" i="4"/>
  <c r="U46" i="4"/>
  <c r="AB46" i="4"/>
  <c r="N47" i="4"/>
  <c r="H48" i="4"/>
  <c r="D48" i="4"/>
  <c r="B73" i="1"/>
  <c r="K48" i="6" l="1"/>
  <c r="B49" i="6"/>
  <c r="O48" i="6"/>
  <c r="X47" i="6"/>
  <c r="S48" i="6"/>
  <c r="Q48" i="6"/>
  <c r="AC47" i="6"/>
  <c r="R47" i="5"/>
  <c r="M48" i="5"/>
  <c r="T47" i="5"/>
  <c r="H48" i="5"/>
  <c r="C48" i="5"/>
  <c r="D48" i="5"/>
  <c r="AB47" i="5"/>
  <c r="V47" i="5"/>
  <c r="W47" i="5" s="1"/>
  <c r="AD46" i="5"/>
  <c r="AA47" i="4"/>
  <c r="O47" i="4"/>
  <c r="M48" i="4" s="1"/>
  <c r="K47" i="4"/>
  <c r="R47" i="4"/>
  <c r="U47" i="4" s="1"/>
  <c r="J48" i="4"/>
  <c r="X46" i="4"/>
  <c r="S47" i="4"/>
  <c r="AC46" i="4"/>
  <c r="N48" i="4"/>
  <c r="Q47" i="4"/>
  <c r="E48" i="4"/>
  <c r="D73" i="1"/>
  <c r="E73" i="1" s="1"/>
  <c r="G73" i="1" s="1"/>
  <c r="R48" i="6" l="1"/>
  <c r="M49" i="6"/>
  <c r="AA48" i="6"/>
  <c r="H49" i="6"/>
  <c r="D49" i="6"/>
  <c r="C49" i="6"/>
  <c r="AB48" i="6"/>
  <c r="V48" i="6"/>
  <c r="AD47" i="6"/>
  <c r="T48" i="6"/>
  <c r="E48" i="5"/>
  <c r="N48" i="5"/>
  <c r="U47" i="5"/>
  <c r="P48" i="5"/>
  <c r="P48" i="4"/>
  <c r="AB47" i="4"/>
  <c r="T47" i="4"/>
  <c r="AC47" i="4" s="1"/>
  <c r="X47" i="4"/>
  <c r="S48" i="4"/>
  <c r="Q48" i="4"/>
  <c r="V47" i="4"/>
  <c r="W47" i="4" s="1"/>
  <c r="AD46" i="4"/>
  <c r="G48" i="4"/>
  <c r="I48" i="4" s="1"/>
  <c r="O48" i="4" s="1"/>
  <c r="B74" i="1"/>
  <c r="E49" i="6" l="1"/>
  <c r="G49" i="6" s="1"/>
  <c r="J49" i="6"/>
  <c r="W48" i="6"/>
  <c r="N49" i="6"/>
  <c r="I49" i="6"/>
  <c r="O49" i="6" s="1"/>
  <c r="P49" i="6"/>
  <c r="U48" i="6"/>
  <c r="AC48" i="6" s="1"/>
  <c r="Q48" i="5"/>
  <c r="AC47" i="5"/>
  <c r="S48" i="5"/>
  <c r="X47" i="5"/>
  <c r="G48" i="5"/>
  <c r="I48" i="5" s="1"/>
  <c r="AD47" i="4"/>
  <c r="M49" i="4"/>
  <c r="R48" i="4"/>
  <c r="AB48" i="4" s="1"/>
  <c r="T48" i="4"/>
  <c r="V48" i="4"/>
  <c r="W48" i="4" s="1"/>
  <c r="AA48" i="4"/>
  <c r="K48" i="4"/>
  <c r="B49" i="4"/>
  <c r="D74" i="1"/>
  <c r="E74" i="1" s="1"/>
  <c r="M50" i="6" l="1"/>
  <c r="R49" i="6"/>
  <c r="U49" i="6" s="1"/>
  <c r="AA49" i="6"/>
  <c r="S49" i="6"/>
  <c r="X48" i="6"/>
  <c r="V49" i="6" s="1"/>
  <c r="K49" i="6"/>
  <c r="B50" i="6"/>
  <c r="Q49" i="6"/>
  <c r="AB49" i="6" s="1"/>
  <c r="B49" i="5"/>
  <c r="O48" i="5"/>
  <c r="V48" i="5"/>
  <c r="W48" i="5" s="1"/>
  <c r="AD47" i="5"/>
  <c r="T48" i="5"/>
  <c r="U48" i="4"/>
  <c r="P49" i="4"/>
  <c r="N49" i="4"/>
  <c r="H49" i="4"/>
  <c r="C49" i="4"/>
  <c r="E49" i="4" s="1"/>
  <c r="D49" i="4"/>
  <c r="G74" i="1"/>
  <c r="B75" i="1" s="1"/>
  <c r="AD48" i="6" l="1"/>
  <c r="P50" i="6"/>
  <c r="H50" i="6"/>
  <c r="D50" i="6"/>
  <c r="C50" i="6"/>
  <c r="E50" i="6" s="1"/>
  <c r="S50" i="6"/>
  <c r="X49" i="6"/>
  <c r="V50" i="6" s="1"/>
  <c r="T49" i="6"/>
  <c r="AC49" i="6" s="1"/>
  <c r="Q50" i="6"/>
  <c r="W49" i="6"/>
  <c r="N50" i="6"/>
  <c r="R48" i="5"/>
  <c r="M49" i="5"/>
  <c r="AA48" i="5"/>
  <c r="H49" i="5"/>
  <c r="C49" i="5"/>
  <c r="D49" i="5"/>
  <c r="Q49" i="4"/>
  <c r="S49" i="4"/>
  <c r="X48" i="4"/>
  <c r="J49" i="4"/>
  <c r="AC48" i="4"/>
  <c r="G49" i="4"/>
  <c r="I49" i="4" s="1"/>
  <c r="O49" i="4" s="1"/>
  <c r="AA49" i="4" s="1"/>
  <c r="D75" i="1"/>
  <c r="E75" i="1" s="1"/>
  <c r="J50" i="6" l="1"/>
  <c r="T50" i="6"/>
  <c r="W50" i="6"/>
  <c r="AD49" i="6"/>
  <c r="G50" i="6"/>
  <c r="I50" i="6" s="1"/>
  <c r="E49" i="5"/>
  <c r="N49" i="5"/>
  <c r="P49" i="5"/>
  <c r="U48" i="5"/>
  <c r="AB48" i="5"/>
  <c r="T49" i="4"/>
  <c r="M50" i="4"/>
  <c r="R49" i="4"/>
  <c r="V49" i="4"/>
  <c r="W49" i="4" s="1"/>
  <c r="AD48" i="4"/>
  <c r="AB49" i="4"/>
  <c r="K49" i="4"/>
  <c r="B50" i="4"/>
  <c r="G75" i="1"/>
  <c r="B76" i="1" s="1"/>
  <c r="K50" i="6" l="1"/>
  <c r="O50" i="6"/>
  <c r="B51" i="6"/>
  <c r="S49" i="5"/>
  <c r="X48" i="5"/>
  <c r="AC48" i="5"/>
  <c r="Q49" i="5"/>
  <c r="G49" i="5"/>
  <c r="I49" i="5" s="1"/>
  <c r="N50" i="4"/>
  <c r="P50" i="4"/>
  <c r="U49" i="4"/>
  <c r="AC49" i="4" s="1"/>
  <c r="H50" i="4"/>
  <c r="D50" i="4"/>
  <c r="C50" i="4"/>
  <c r="D76" i="1"/>
  <c r="E76" i="1" s="1"/>
  <c r="G76" i="1" s="1"/>
  <c r="D51" i="6" l="1"/>
  <c r="H51" i="6"/>
  <c r="C51" i="6"/>
  <c r="E51" i="6" s="1"/>
  <c r="M51" i="6"/>
  <c r="R50" i="6"/>
  <c r="AA50" i="6"/>
  <c r="B50" i="5"/>
  <c r="O49" i="5"/>
  <c r="V49" i="5"/>
  <c r="W49" i="5" s="1"/>
  <c r="AD48" i="5"/>
  <c r="T49" i="5"/>
  <c r="E50" i="4"/>
  <c r="G50" i="4" s="1"/>
  <c r="I50" i="4" s="1"/>
  <c r="O50" i="4" s="1"/>
  <c r="X49" i="4"/>
  <c r="S50" i="4"/>
  <c r="J50" i="4"/>
  <c r="Q50" i="4"/>
  <c r="B77" i="1"/>
  <c r="J51" i="6" l="1"/>
  <c r="N51" i="6"/>
  <c r="P51" i="6"/>
  <c r="U50" i="6"/>
  <c r="AB50" i="6"/>
  <c r="G51" i="6"/>
  <c r="I51" i="6" s="1"/>
  <c r="R49" i="5"/>
  <c r="M50" i="5"/>
  <c r="AA49" i="5"/>
  <c r="H50" i="5"/>
  <c r="D50" i="5"/>
  <c r="C50" i="5"/>
  <c r="E50" i="5" s="1"/>
  <c r="T50" i="4"/>
  <c r="M51" i="4"/>
  <c r="R50" i="4"/>
  <c r="AA50" i="4"/>
  <c r="V50" i="4"/>
  <c r="W50" i="4" s="1"/>
  <c r="AD49" i="4"/>
  <c r="K50" i="4"/>
  <c r="B51" i="4"/>
  <c r="D77" i="1"/>
  <c r="E77" i="1" s="1"/>
  <c r="K51" i="6" l="1"/>
  <c r="B52" i="6"/>
  <c r="O51" i="6"/>
  <c r="Q51" i="6"/>
  <c r="X50" i="6"/>
  <c r="S51" i="6"/>
  <c r="AC50" i="6"/>
  <c r="G50" i="5"/>
  <c r="I50" i="5"/>
  <c r="N50" i="5"/>
  <c r="O50" i="5"/>
  <c r="M51" i="5" s="1"/>
  <c r="P50" i="5"/>
  <c r="U49" i="5"/>
  <c r="AB49" i="5"/>
  <c r="AC50" i="4"/>
  <c r="U50" i="4"/>
  <c r="P51" i="4"/>
  <c r="N51" i="4"/>
  <c r="AB50" i="4"/>
  <c r="H51" i="4"/>
  <c r="D51" i="4"/>
  <c r="C51" i="4"/>
  <c r="E51" i="4" s="1"/>
  <c r="G77" i="1"/>
  <c r="B78" i="1" s="1"/>
  <c r="V51" i="6" l="1"/>
  <c r="AD50" i="6"/>
  <c r="M52" i="6"/>
  <c r="R51" i="6"/>
  <c r="H52" i="6"/>
  <c r="D52" i="6"/>
  <c r="J52" i="6" s="1"/>
  <c r="C52" i="6"/>
  <c r="AA51" i="6"/>
  <c r="T51" i="6"/>
  <c r="N51" i="5"/>
  <c r="Q50" i="5"/>
  <c r="AB50" i="5" s="1"/>
  <c r="AA50" i="5"/>
  <c r="R50" i="5"/>
  <c r="P51" i="5" s="1"/>
  <c r="B51" i="5"/>
  <c r="S50" i="5"/>
  <c r="X49" i="5"/>
  <c r="AC49" i="5"/>
  <c r="Q51" i="4"/>
  <c r="S51" i="4"/>
  <c r="X50" i="4"/>
  <c r="J51" i="4"/>
  <c r="G51" i="4"/>
  <c r="I51" i="4" s="1"/>
  <c r="D78" i="1"/>
  <c r="E78" i="1" s="1"/>
  <c r="N52" i="6" l="1"/>
  <c r="U51" i="6"/>
  <c r="AC51" i="6" s="1"/>
  <c r="P52" i="6"/>
  <c r="E52" i="6"/>
  <c r="AB51" i="6"/>
  <c r="W51" i="6"/>
  <c r="Q51" i="5"/>
  <c r="T50" i="5"/>
  <c r="X50" i="5"/>
  <c r="H51" i="5"/>
  <c r="D51" i="5"/>
  <c r="C51" i="5"/>
  <c r="E51" i="5" s="1"/>
  <c r="U50" i="5"/>
  <c r="S51" i="5" s="1"/>
  <c r="V50" i="5"/>
  <c r="AD49" i="5"/>
  <c r="B52" i="4"/>
  <c r="O51" i="4"/>
  <c r="T51" i="4"/>
  <c r="V51" i="4"/>
  <c r="W51" i="4" s="1"/>
  <c r="AD50" i="4"/>
  <c r="H52" i="4"/>
  <c r="C52" i="4"/>
  <c r="D52" i="4"/>
  <c r="K51" i="4"/>
  <c r="G78" i="1"/>
  <c r="B79" i="1" s="1"/>
  <c r="Q52" i="6" l="1"/>
  <c r="G52" i="6"/>
  <c r="I52" i="6" s="1"/>
  <c r="X51" i="6"/>
  <c r="V52" i="6" s="1"/>
  <c r="S52" i="6"/>
  <c r="T51" i="5"/>
  <c r="W50" i="5"/>
  <c r="AD50" i="5" s="1"/>
  <c r="V51" i="5"/>
  <c r="AC50" i="5"/>
  <c r="G51" i="5"/>
  <c r="I51" i="5"/>
  <c r="E52" i="4"/>
  <c r="G52" i="4" s="1"/>
  <c r="I52" i="4" s="1"/>
  <c r="R51" i="4"/>
  <c r="M52" i="4"/>
  <c r="AA51" i="4"/>
  <c r="J52" i="4"/>
  <c r="D79" i="1"/>
  <c r="E79" i="1" s="1"/>
  <c r="G79" i="1" s="1"/>
  <c r="W52" i="6" l="1"/>
  <c r="K52" i="6"/>
  <c r="B53" i="6"/>
  <c r="O52" i="6"/>
  <c r="T52" i="6"/>
  <c r="AD51" i="6"/>
  <c r="O51" i="5"/>
  <c r="B52" i="5"/>
  <c r="W51" i="5"/>
  <c r="N52" i="4"/>
  <c r="O52" i="4"/>
  <c r="M53" i="4" s="1"/>
  <c r="P52" i="4"/>
  <c r="U51" i="4"/>
  <c r="AB51" i="4"/>
  <c r="K52" i="4"/>
  <c r="B53" i="4"/>
  <c r="B80" i="1"/>
  <c r="D53" i="6" l="1"/>
  <c r="H53" i="6"/>
  <c r="C53" i="6"/>
  <c r="E53" i="6" s="1"/>
  <c r="G53" i="6" s="1"/>
  <c r="R52" i="6"/>
  <c r="M53" i="6"/>
  <c r="AA52" i="6"/>
  <c r="H52" i="5"/>
  <c r="C52" i="5"/>
  <c r="E52" i="5" s="1"/>
  <c r="D52" i="5"/>
  <c r="M52" i="5"/>
  <c r="R51" i="5"/>
  <c r="AA51" i="5"/>
  <c r="R52" i="4"/>
  <c r="AA52" i="4"/>
  <c r="N53" i="4"/>
  <c r="X51" i="4"/>
  <c r="S52" i="4"/>
  <c r="AC51" i="4"/>
  <c r="Q52" i="4"/>
  <c r="AB52" i="4" s="1"/>
  <c r="U52" i="4"/>
  <c r="P53" i="4"/>
  <c r="H53" i="4"/>
  <c r="D53" i="4"/>
  <c r="C53" i="4"/>
  <c r="E53" i="4" s="1"/>
  <c r="G53" i="4" s="1"/>
  <c r="D80" i="1"/>
  <c r="E80" i="1" s="1"/>
  <c r="G80" i="1" s="1"/>
  <c r="J53" i="6" l="1"/>
  <c r="P53" i="6"/>
  <c r="U52" i="6"/>
  <c r="AB52" i="6"/>
  <c r="N53" i="6"/>
  <c r="I53" i="6"/>
  <c r="U51" i="5"/>
  <c r="P52" i="5"/>
  <c r="AB51" i="5"/>
  <c r="G52" i="5"/>
  <c r="I52" i="5" s="1"/>
  <c r="N52" i="5"/>
  <c r="J53" i="4"/>
  <c r="Q53" i="4"/>
  <c r="T52" i="4"/>
  <c r="AC52" i="4" s="1"/>
  <c r="S53" i="4"/>
  <c r="X52" i="4"/>
  <c r="V52" i="4"/>
  <c r="W52" i="4" s="1"/>
  <c r="AD51" i="4"/>
  <c r="I53" i="4"/>
  <c r="O53" i="4" s="1"/>
  <c r="AA53" i="4" s="1"/>
  <c r="B81" i="1"/>
  <c r="Q53" i="6" l="1"/>
  <c r="X52" i="6"/>
  <c r="S53" i="6"/>
  <c r="AC52" i="6"/>
  <c r="K53" i="6"/>
  <c r="B54" i="6"/>
  <c r="O53" i="6"/>
  <c r="B53" i="5"/>
  <c r="O52" i="5"/>
  <c r="AA52" i="5"/>
  <c r="Q52" i="5"/>
  <c r="X51" i="5"/>
  <c r="S52" i="5"/>
  <c r="AC51" i="5"/>
  <c r="AD52" i="4"/>
  <c r="V53" i="4"/>
  <c r="T53" i="4"/>
  <c r="M54" i="4"/>
  <c r="R53" i="4"/>
  <c r="K53" i="4"/>
  <c r="B54" i="4"/>
  <c r="D81" i="1"/>
  <c r="E81" i="1" s="1"/>
  <c r="G81" i="1" s="1"/>
  <c r="M54" i="6" l="1"/>
  <c r="R53" i="6"/>
  <c r="AB53" i="6" s="1"/>
  <c r="T53" i="6"/>
  <c r="H54" i="6"/>
  <c r="D54" i="6"/>
  <c r="C54" i="6"/>
  <c r="V53" i="6"/>
  <c r="AD52" i="6"/>
  <c r="AA53" i="6"/>
  <c r="V52" i="5"/>
  <c r="AD51" i="5"/>
  <c r="R52" i="5"/>
  <c r="M53" i="5"/>
  <c r="H53" i="5"/>
  <c r="C53" i="5"/>
  <c r="E53" i="5" s="1"/>
  <c r="D53" i="5"/>
  <c r="T52" i="5"/>
  <c r="AB52" i="5"/>
  <c r="N54" i="4"/>
  <c r="U53" i="4"/>
  <c r="AC53" i="4" s="1"/>
  <c r="P54" i="4"/>
  <c r="AB53" i="4"/>
  <c r="W53" i="4"/>
  <c r="H54" i="4"/>
  <c r="C54" i="4"/>
  <c r="D54" i="4"/>
  <c r="J54" i="4" s="1"/>
  <c r="B82" i="1"/>
  <c r="J54" i="6" l="1"/>
  <c r="E54" i="6"/>
  <c r="P54" i="6"/>
  <c r="U53" i="6"/>
  <c r="W53" i="6"/>
  <c r="N54" i="6"/>
  <c r="N53" i="5"/>
  <c r="P53" i="5"/>
  <c r="U52" i="5"/>
  <c r="G53" i="5"/>
  <c r="I53" i="5" s="1"/>
  <c r="AC52" i="5"/>
  <c r="W52" i="5"/>
  <c r="Q54" i="4"/>
  <c r="S54" i="4"/>
  <c r="X53" i="4"/>
  <c r="V54" i="4" s="1"/>
  <c r="E54" i="4"/>
  <c r="D82" i="1"/>
  <c r="E82" i="1" s="1"/>
  <c r="X53" i="6" l="1"/>
  <c r="V54" i="6" s="1"/>
  <c r="S54" i="6"/>
  <c r="AC53" i="6"/>
  <c r="Q54" i="6"/>
  <c r="G54" i="6"/>
  <c r="I54" i="6" s="1"/>
  <c r="B54" i="5"/>
  <c r="O53" i="5"/>
  <c r="Q53" i="5"/>
  <c r="X52" i="5"/>
  <c r="V53" i="5" s="1"/>
  <c r="W53" i="5" s="1"/>
  <c r="S53" i="5"/>
  <c r="AA53" i="5"/>
  <c r="AD53" i="4"/>
  <c r="W54" i="4"/>
  <c r="T54" i="4"/>
  <c r="G54" i="4"/>
  <c r="I54" i="4" s="1"/>
  <c r="O54" i="4" s="1"/>
  <c r="G82" i="1"/>
  <c r="B83" i="1" s="1"/>
  <c r="K54" i="6" l="1"/>
  <c r="B55" i="6"/>
  <c r="O54" i="6"/>
  <c r="T54" i="6"/>
  <c r="W54" i="6"/>
  <c r="AD53" i="6"/>
  <c r="AD52" i="5"/>
  <c r="R53" i="5"/>
  <c r="M54" i="5"/>
  <c r="AB53" i="5"/>
  <c r="H54" i="5"/>
  <c r="C54" i="5"/>
  <c r="D54" i="5"/>
  <c r="T53" i="5"/>
  <c r="M55" i="4"/>
  <c r="R54" i="4"/>
  <c r="AA54" i="4"/>
  <c r="K54" i="4"/>
  <c r="B55" i="4"/>
  <c r="D83" i="1"/>
  <c r="E83" i="1" s="1"/>
  <c r="R54" i="6" l="1"/>
  <c r="M55" i="6"/>
  <c r="AA54" i="6"/>
  <c r="H55" i="6"/>
  <c r="D55" i="6"/>
  <c r="C55" i="6"/>
  <c r="N54" i="5"/>
  <c r="E54" i="5"/>
  <c r="U53" i="5"/>
  <c r="P54" i="5"/>
  <c r="AC53" i="5"/>
  <c r="P55" i="4"/>
  <c r="U54" i="4"/>
  <c r="AB54" i="4"/>
  <c r="N55" i="4"/>
  <c r="H55" i="4"/>
  <c r="C55" i="4"/>
  <c r="D55" i="4"/>
  <c r="J55" i="4" s="1"/>
  <c r="G83" i="1"/>
  <c r="B84" i="1" s="1"/>
  <c r="J55" i="6" l="1"/>
  <c r="P55" i="6"/>
  <c r="U54" i="6"/>
  <c r="AB54" i="6"/>
  <c r="E55" i="6"/>
  <c r="N55" i="6"/>
  <c r="Q54" i="5"/>
  <c r="S54" i="5"/>
  <c r="X53" i="5"/>
  <c r="G54" i="5"/>
  <c r="I54" i="5" s="1"/>
  <c r="X54" i="4"/>
  <c r="S55" i="4"/>
  <c r="AC54" i="4"/>
  <c r="Q55" i="4"/>
  <c r="E55" i="4"/>
  <c r="D84" i="1"/>
  <c r="E84" i="1" s="1"/>
  <c r="G84" i="1" s="1"/>
  <c r="G55" i="6" l="1"/>
  <c r="I55" i="6" s="1"/>
  <c r="S55" i="6"/>
  <c r="X54" i="6"/>
  <c r="AC54" i="6"/>
  <c r="Q55" i="6"/>
  <c r="B55" i="5"/>
  <c r="O54" i="5"/>
  <c r="T54" i="5"/>
  <c r="V54" i="5"/>
  <c r="AD53" i="5"/>
  <c r="T55" i="4"/>
  <c r="V55" i="4"/>
  <c r="W55" i="4" s="1"/>
  <c r="AD54" i="4"/>
  <c r="G55" i="4"/>
  <c r="B85" i="1"/>
  <c r="K55" i="6" l="1"/>
  <c r="B56" i="6"/>
  <c r="O55" i="6"/>
  <c r="V55" i="6"/>
  <c r="AD54" i="6"/>
  <c r="T55" i="6"/>
  <c r="W54" i="5"/>
  <c r="R54" i="5"/>
  <c r="M55" i="5"/>
  <c r="AA54" i="5"/>
  <c r="H55" i="5"/>
  <c r="C55" i="5"/>
  <c r="E55" i="5" s="1"/>
  <c r="D55" i="5"/>
  <c r="I55" i="4"/>
  <c r="D85" i="1"/>
  <c r="E85" i="1" s="1"/>
  <c r="G85" i="1" s="1"/>
  <c r="W55" i="6" l="1"/>
  <c r="M56" i="6"/>
  <c r="R55" i="6"/>
  <c r="AA55" i="6"/>
  <c r="D56" i="6"/>
  <c r="J56" i="6" s="1"/>
  <c r="H56" i="6"/>
  <c r="C56" i="6"/>
  <c r="G55" i="5"/>
  <c r="I55" i="5"/>
  <c r="P55" i="5"/>
  <c r="U54" i="5"/>
  <c r="AB54" i="5"/>
  <c r="N55" i="5"/>
  <c r="K55" i="4"/>
  <c r="O55" i="4"/>
  <c r="B56" i="4"/>
  <c r="H56" i="4"/>
  <c r="C56" i="4"/>
  <c r="D56" i="4"/>
  <c r="B86" i="1"/>
  <c r="N56" i="6" l="1"/>
  <c r="E56" i="6"/>
  <c r="P56" i="6"/>
  <c r="U55" i="6"/>
  <c r="AB55" i="6"/>
  <c r="S55" i="5"/>
  <c r="X54" i="5"/>
  <c r="AC54" i="5"/>
  <c r="Q55" i="5"/>
  <c r="B56" i="5"/>
  <c r="O55" i="5"/>
  <c r="AA55" i="5" s="1"/>
  <c r="M56" i="4"/>
  <c r="R55" i="4"/>
  <c r="AA55" i="4"/>
  <c r="J56" i="4"/>
  <c r="E56" i="4"/>
  <c r="D86" i="1"/>
  <c r="E86" i="1" s="1"/>
  <c r="G86" i="1" s="1"/>
  <c r="S56" i="6" l="1"/>
  <c r="X55" i="6"/>
  <c r="AC55" i="6"/>
  <c r="Q56" i="6"/>
  <c r="G56" i="6"/>
  <c r="I56" i="6" s="1"/>
  <c r="V55" i="5"/>
  <c r="AD54" i="5"/>
  <c r="M56" i="5"/>
  <c r="R55" i="5"/>
  <c r="H56" i="5"/>
  <c r="C56" i="5"/>
  <c r="E56" i="5" s="1"/>
  <c r="D56" i="5"/>
  <c r="T55" i="5"/>
  <c r="P56" i="4"/>
  <c r="U55" i="4"/>
  <c r="AB55" i="4"/>
  <c r="N56" i="4"/>
  <c r="G56" i="4"/>
  <c r="I56" i="4" s="1"/>
  <c r="O56" i="4" s="1"/>
  <c r="B87" i="1"/>
  <c r="V56" i="6" l="1"/>
  <c r="AD55" i="6"/>
  <c r="K56" i="6"/>
  <c r="B57" i="6"/>
  <c r="O56" i="6"/>
  <c r="T56" i="6"/>
  <c r="I56" i="5"/>
  <c r="B57" i="5" s="1"/>
  <c r="N56" i="5"/>
  <c r="G56" i="5"/>
  <c r="W55" i="5"/>
  <c r="U55" i="5"/>
  <c r="P56" i="5"/>
  <c r="AB55" i="5"/>
  <c r="M57" i="4"/>
  <c r="R56" i="4"/>
  <c r="U56" i="4" s="1"/>
  <c r="AA56" i="4"/>
  <c r="S56" i="4"/>
  <c r="X55" i="4"/>
  <c r="AC55" i="4"/>
  <c r="Q56" i="4"/>
  <c r="P57" i="4"/>
  <c r="K56" i="4"/>
  <c r="B57" i="4"/>
  <c r="D87" i="1"/>
  <c r="E87" i="1" s="1"/>
  <c r="R56" i="6" l="1"/>
  <c r="M57" i="6"/>
  <c r="AA56" i="6"/>
  <c r="W56" i="6"/>
  <c r="D57" i="6"/>
  <c r="H57" i="6"/>
  <c r="C57" i="6"/>
  <c r="E57" i="6" s="1"/>
  <c r="G57" i="6" s="1"/>
  <c r="Q56" i="5"/>
  <c r="O56" i="5"/>
  <c r="S56" i="5"/>
  <c r="X55" i="5"/>
  <c r="V56" i="5" s="1"/>
  <c r="AC55" i="5"/>
  <c r="H57" i="5"/>
  <c r="C57" i="5"/>
  <c r="D57" i="5"/>
  <c r="Q57" i="4"/>
  <c r="T56" i="4"/>
  <c r="AC56" i="4" s="1"/>
  <c r="S57" i="4"/>
  <c r="X56" i="4"/>
  <c r="V57" i="4" s="1"/>
  <c r="W57" i="4" s="1"/>
  <c r="AB56" i="4"/>
  <c r="V56" i="4"/>
  <c r="W56" i="4" s="1"/>
  <c r="AD55" i="4"/>
  <c r="N57" i="4"/>
  <c r="H57" i="4"/>
  <c r="C57" i="4"/>
  <c r="D57" i="4"/>
  <c r="G87" i="1"/>
  <c r="B88" i="1" s="1"/>
  <c r="J57" i="6" l="1"/>
  <c r="I57" i="6"/>
  <c r="O57" i="6" s="1"/>
  <c r="N57" i="6"/>
  <c r="U56" i="6"/>
  <c r="P57" i="6"/>
  <c r="AB56" i="6"/>
  <c r="W56" i="5"/>
  <c r="E57" i="5"/>
  <c r="T56" i="5"/>
  <c r="AA56" i="5"/>
  <c r="R56" i="5"/>
  <c r="AB56" i="5" s="1"/>
  <c r="M57" i="5"/>
  <c r="AD55" i="5"/>
  <c r="J57" i="4"/>
  <c r="AD56" i="4"/>
  <c r="T57" i="4"/>
  <c r="E57" i="4"/>
  <c r="D88" i="1"/>
  <c r="E88" i="1" s="1"/>
  <c r="M58" i="6" l="1"/>
  <c r="R57" i="6"/>
  <c r="P58" i="6" s="1"/>
  <c r="AA57" i="6"/>
  <c r="K57" i="6"/>
  <c r="B58" i="6"/>
  <c r="S57" i="6"/>
  <c r="X56" i="6"/>
  <c r="AC56" i="6"/>
  <c r="Q57" i="6"/>
  <c r="AB57" i="6" s="1"/>
  <c r="G57" i="5"/>
  <c r="I57" i="5" s="1"/>
  <c r="P57" i="5"/>
  <c r="U56" i="5"/>
  <c r="N57" i="5"/>
  <c r="G57" i="4"/>
  <c r="I57" i="4" s="1"/>
  <c r="O57" i="4" s="1"/>
  <c r="G88" i="1"/>
  <c r="B89" i="1" s="1"/>
  <c r="U57" i="6" l="1"/>
  <c r="X57" i="6" s="1"/>
  <c r="Q58" i="6"/>
  <c r="V57" i="6"/>
  <c r="AD56" i="6"/>
  <c r="T57" i="6"/>
  <c r="AC57" i="6" s="1"/>
  <c r="D58" i="6"/>
  <c r="H58" i="6"/>
  <c r="C58" i="6"/>
  <c r="N58" i="6"/>
  <c r="B58" i="5"/>
  <c r="O57" i="5"/>
  <c r="Q57" i="5"/>
  <c r="AA57" i="5"/>
  <c r="X56" i="5"/>
  <c r="S57" i="5"/>
  <c r="AC56" i="5"/>
  <c r="M58" i="4"/>
  <c r="R57" i="4"/>
  <c r="AA57" i="4"/>
  <c r="K57" i="4"/>
  <c r="B58" i="4"/>
  <c r="D89" i="1"/>
  <c r="E89" i="1" s="1"/>
  <c r="S58" i="6" l="1"/>
  <c r="T58" i="6" s="1"/>
  <c r="J58" i="6"/>
  <c r="E58" i="6"/>
  <c r="W57" i="6"/>
  <c r="AD57" i="6" s="1"/>
  <c r="V58" i="6"/>
  <c r="M58" i="5"/>
  <c r="R57" i="5"/>
  <c r="H58" i="5"/>
  <c r="C58" i="5"/>
  <c r="E58" i="5" s="1"/>
  <c r="D58" i="5"/>
  <c r="V57" i="5"/>
  <c r="AD56" i="5"/>
  <c r="T57" i="5"/>
  <c r="U57" i="4"/>
  <c r="P58" i="4"/>
  <c r="AB57" i="4"/>
  <c r="N58" i="4"/>
  <c r="H58" i="4"/>
  <c r="D58" i="4"/>
  <c r="C58" i="4"/>
  <c r="E58" i="4" s="1"/>
  <c r="G89" i="1"/>
  <c r="B90" i="1" s="1"/>
  <c r="G58" i="6" l="1"/>
  <c r="I58" i="6" s="1"/>
  <c r="W58" i="6"/>
  <c r="G58" i="5"/>
  <c r="I58" i="5"/>
  <c r="W57" i="5"/>
  <c r="AB57" i="5"/>
  <c r="P58" i="5"/>
  <c r="U57" i="5"/>
  <c r="AC57" i="5"/>
  <c r="N58" i="5"/>
  <c r="O58" i="5"/>
  <c r="R58" i="5" s="1"/>
  <c r="M59" i="5"/>
  <c r="Q58" i="4"/>
  <c r="X57" i="4"/>
  <c r="S58" i="4"/>
  <c r="AC57" i="4"/>
  <c r="G58" i="4"/>
  <c r="I58" i="4" s="1"/>
  <c r="O58" i="4" s="1"/>
  <c r="J58" i="4"/>
  <c r="D90" i="1"/>
  <c r="E90" i="1" s="1"/>
  <c r="K58" i="6" l="1"/>
  <c r="B59" i="6"/>
  <c r="O58" i="6"/>
  <c r="N59" i="5"/>
  <c r="AD57" i="5"/>
  <c r="S58" i="5"/>
  <c r="X57" i="5"/>
  <c r="V58" i="5" s="1"/>
  <c r="Q58" i="5"/>
  <c r="AB58" i="5" s="1"/>
  <c r="U58" i="5"/>
  <c r="P59" i="5"/>
  <c r="B59" i="5"/>
  <c r="AA58" i="5"/>
  <c r="T58" i="4"/>
  <c r="M59" i="4"/>
  <c r="R58" i="4"/>
  <c r="V58" i="4"/>
  <c r="W58" i="4" s="1"/>
  <c r="AD57" i="4"/>
  <c r="AA58" i="4"/>
  <c r="K58" i="4"/>
  <c r="B59" i="4"/>
  <c r="G90" i="1"/>
  <c r="B91" i="1" s="1"/>
  <c r="M59" i="6" l="1"/>
  <c r="R58" i="6"/>
  <c r="AA58" i="6"/>
  <c r="H59" i="6"/>
  <c r="D59" i="6"/>
  <c r="C59" i="6"/>
  <c r="E59" i="6" s="1"/>
  <c r="H59" i="5"/>
  <c r="D59" i="5"/>
  <c r="C59" i="5"/>
  <c r="E59" i="5" s="1"/>
  <c r="W58" i="5"/>
  <c r="Q59" i="5"/>
  <c r="T58" i="5"/>
  <c r="AC58" i="5" s="1"/>
  <c r="X58" i="5"/>
  <c r="V59" i="5" s="1"/>
  <c r="S59" i="5"/>
  <c r="P59" i="4"/>
  <c r="U58" i="4"/>
  <c r="AC58" i="4" s="1"/>
  <c r="N59" i="4"/>
  <c r="AB58" i="4"/>
  <c r="H59" i="4"/>
  <c r="D59" i="4"/>
  <c r="C59" i="4"/>
  <c r="E59" i="4" s="1"/>
  <c r="D91" i="1"/>
  <c r="E91" i="1" s="1"/>
  <c r="G59" i="6" l="1"/>
  <c r="I59" i="6" s="1"/>
  <c r="P59" i="6"/>
  <c r="U58" i="6"/>
  <c r="AB58" i="6"/>
  <c r="J59" i="6"/>
  <c r="N59" i="6"/>
  <c r="W59" i="5"/>
  <c r="T59" i="5"/>
  <c r="G59" i="5"/>
  <c r="I59" i="5"/>
  <c r="AD58" i="5"/>
  <c r="S59" i="4"/>
  <c r="X58" i="4"/>
  <c r="Q59" i="4"/>
  <c r="G59" i="4"/>
  <c r="I59" i="4" s="1"/>
  <c r="O59" i="4" s="1"/>
  <c r="J59" i="4"/>
  <c r="G91" i="1"/>
  <c r="B92" i="1" s="1"/>
  <c r="K59" i="6" l="1"/>
  <c r="B60" i="6"/>
  <c r="O59" i="6"/>
  <c r="S59" i="6"/>
  <c r="X58" i="6"/>
  <c r="AC58" i="6"/>
  <c r="Q59" i="6"/>
  <c r="O59" i="5"/>
  <c r="B60" i="5"/>
  <c r="R59" i="4"/>
  <c r="M60" i="4"/>
  <c r="AA59" i="4"/>
  <c r="V59" i="4"/>
  <c r="W59" i="4" s="1"/>
  <c r="AD58" i="4"/>
  <c r="T59" i="4"/>
  <c r="K59" i="4"/>
  <c r="B60" i="4"/>
  <c r="D92" i="1"/>
  <c r="E92" i="1" s="1"/>
  <c r="T59" i="6" l="1"/>
  <c r="M60" i="6"/>
  <c r="R59" i="6"/>
  <c r="AA59" i="6"/>
  <c r="H60" i="6"/>
  <c r="D60" i="6"/>
  <c r="C60" i="6"/>
  <c r="V59" i="6"/>
  <c r="AD58" i="6"/>
  <c r="H60" i="5"/>
  <c r="D60" i="5"/>
  <c r="C60" i="5"/>
  <c r="M60" i="5"/>
  <c r="R59" i="5"/>
  <c r="AA59" i="5"/>
  <c r="N60" i="4"/>
  <c r="P60" i="4"/>
  <c r="U59" i="4"/>
  <c r="AB59" i="4"/>
  <c r="H60" i="4"/>
  <c r="D60" i="4"/>
  <c r="C60" i="4"/>
  <c r="G92" i="1"/>
  <c r="B93" i="1" s="1"/>
  <c r="J60" i="6" l="1"/>
  <c r="E60" i="6"/>
  <c r="P60" i="6"/>
  <c r="U59" i="6"/>
  <c r="W59" i="6"/>
  <c r="N60" i="6"/>
  <c r="AB59" i="6"/>
  <c r="E60" i="5"/>
  <c r="P60" i="5"/>
  <c r="U59" i="5"/>
  <c r="AB59" i="5"/>
  <c r="N60" i="5"/>
  <c r="E60" i="4"/>
  <c r="G60" i="4" s="1"/>
  <c r="I60" i="4" s="1"/>
  <c r="O60" i="4" s="1"/>
  <c r="S60" i="4"/>
  <c r="X59" i="4"/>
  <c r="Q60" i="4"/>
  <c r="AC59" i="4"/>
  <c r="J60" i="4"/>
  <c r="D93" i="1"/>
  <c r="E93" i="1" s="1"/>
  <c r="G93" i="1" s="1"/>
  <c r="S60" i="6" l="1"/>
  <c r="X59" i="6"/>
  <c r="V60" i="6" s="1"/>
  <c r="Q60" i="6"/>
  <c r="AC59" i="6"/>
  <c r="G60" i="6"/>
  <c r="I60" i="6" s="1"/>
  <c r="X59" i="5"/>
  <c r="S60" i="5"/>
  <c r="AC59" i="5"/>
  <c r="Q60" i="5"/>
  <c r="G60" i="5"/>
  <c r="M61" i="4"/>
  <c r="R60" i="4"/>
  <c r="AB60" i="4" s="1"/>
  <c r="AA60" i="4"/>
  <c r="V60" i="4"/>
  <c r="W60" i="4" s="1"/>
  <c r="AD59" i="4"/>
  <c r="T60" i="4"/>
  <c r="K60" i="4"/>
  <c r="B61" i="4"/>
  <c r="B94" i="1"/>
  <c r="AD59" i="6" l="1"/>
  <c r="W60" i="6"/>
  <c r="T60" i="6"/>
  <c r="K60" i="6"/>
  <c r="B61" i="6"/>
  <c r="O60" i="6"/>
  <c r="T60" i="5"/>
  <c r="I60" i="5"/>
  <c r="V60" i="5"/>
  <c r="W60" i="5" s="1"/>
  <c r="AD59" i="5"/>
  <c r="U60" i="4"/>
  <c r="AC60" i="4" s="1"/>
  <c r="P61" i="4"/>
  <c r="N61" i="4"/>
  <c r="H61" i="4"/>
  <c r="D61" i="4"/>
  <c r="C61" i="4"/>
  <c r="D94" i="1"/>
  <c r="E94" i="1" s="1"/>
  <c r="H61" i="6" l="1"/>
  <c r="D61" i="6"/>
  <c r="C61" i="6"/>
  <c r="E61" i="6" s="1"/>
  <c r="M61" i="6"/>
  <c r="R60" i="6"/>
  <c r="AA60" i="6"/>
  <c r="B61" i="5"/>
  <c r="O60" i="5"/>
  <c r="Q61" i="4"/>
  <c r="X60" i="4"/>
  <c r="S61" i="4"/>
  <c r="E61" i="4"/>
  <c r="G61" i="4" s="1"/>
  <c r="I61" i="4" s="1"/>
  <c r="O61" i="4" s="1"/>
  <c r="AA61" i="4" s="1"/>
  <c r="J61" i="4"/>
  <c r="G94" i="1"/>
  <c r="B95" i="1" s="1"/>
  <c r="J61" i="6" l="1"/>
  <c r="P61" i="6"/>
  <c r="U60" i="6"/>
  <c r="AB60" i="6"/>
  <c r="N61" i="6"/>
  <c r="G61" i="6"/>
  <c r="I61" i="6" s="1"/>
  <c r="M61" i="5"/>
  <c r="R60" i="5"/>
  <c r="AA60" i="5"/>
  <c r="H61" i="5"/>
  <c r="D61" i="5"/>
  <c r="C61" i="5"/>
  <c r="E61" i="5" s="1"/>
  <c r="R61" i="4"/>
  <c r="AB61" i="4" s="1"/>
  <c r="M62" i="4"/>
  <c r="V61" i="4"/>
  <c r="W61" i="4" s="1"/>
  <c r="AD60" i="4"/>
  <c r="T61" i="4"/>
  <c r="K61" i="4"/>
  <c r="B62" i="4"/>
  <c r="D95" i="1"/>
  <c r="E95" i="1" s="1"/>
  <c r="K61" i="6" l="1"/>
  <c r="B62" i="6"/>
  <c r="O61" i="6"/>
  <c r="AA61" i="6" s="1"/>
  <c r="Q61" i="6"/>
  <c r="X60" i="6"/>
  <c r="S61" i="6"/>
  <c r="AC60" i="6"/>
  <c r="G61" i="5"/>
  <c r="AB60" i="5"/>
  <c r="U60" i="5"/>
  <c r="P61" i="5"/>
  <c r="N61" i="5"/>
  <c r="N62" i="4"/>
  <c r="P62" i="4"/>
  <c r="U61" i="4"/>
  <c r="AC61" i="4" s="1"/>
  <c r="H62" i="4"/>
  <c r="C62" i="4"/>
  <c r="D62" i="4"/>
  <c r="G95" i="1"/>
  <c r="B96" i="1" s="1"/>
  <c r="V61" i="6" l="1"/>
  <c r="AD60" i="6"/>
  <c r="R61" i="6"/>
  <c r="AB61" i="6" s="1"/>
  <c r="M62" i="6"/>
  <c r="H62" i="6"/>
  <c r="D62" i="6"/>
  <c r="J62" i="6" s="1"/>
  <c r="C62" i="6"/>
  <c r="T61" i="6"/>
  <c r="Q61" i="5"/>
  <c r="S61" i="5"/>
  <c r="X60" i="5"/>
  <c r="AC60" i="5"/>
  <c r="I61" i="5"/>
  <c r="J62" i="4"/>
  <c r="X61" i="4"/>
  <c r="S62" i="4"/>
  <c r="Q62" i="4"/>
  <c r="E62" i="4"/>
  <c r="D96" i="1"/>
  <c r="E96" i="1" s="1"/>
  <c r="N62" i="6" l="1"/>
  <c r="P62" i="6"/>
  <c r="U61" i="6"/>
  <c r="E62" i="6"/>
  <c r="W61" i="6"/>
  <c r="O61" i="5"/>
  <c r="T61" i="5"/>
  <c r="B62" i="5"/>
  <c r="V61" i="5"/>
  <c r="W61" i="5" s="1"/>
  <c r="AD60" i="5"/>
  <c r="T62" i="4"/>
  <c r="V62" i="4"/>
  <c r="AD61" i="4"/>
  <c r="G62" i="4"/>
  <c r="I62" i="4" s="1"/>
  <c r="O62" i="4" s="1"/>
  <c r="G96" i="1"/>
  <c r="B97" i="1" s="1"/>
  <c r="G62" i="6" l="1"/>
  <c r="I62" i="6" s="1"/>
  <c r="X61" i="6"/>
  <c r="V62" i="6" s="1"/>
  <c r="S62" i="6"/>
  <c r="Q62" i="6"/>
  <c r="AC61" i="6"/>
  <c r="H62" i="5"/>
  <c r="D62" i="5"/>
  <c r="C62" i="5"/>
  <c r="R61" i="5"/>
  <c r="M62" i="5"/>
  <c r="AA61" i="5"/>
  <c r="M63" i="4"/>
  <c r="R62" i="4"/>
  <c r="AA62" i="4"/>
  <c r="W62" i="4"/>
  <c r="K62" i="4"/>
  <c r="B63" i="4"/>
  <c r="D97" i="1"/>
  <c r="E97" i="1" s="1"/>
  <c r="K62" i="6" l="1"/>
  <c r="B63" i="6"/>
  <c r="O62" i="6"/>
  <c r="W62" i="6"/>
  <c r="AD61" i="6"/>
  <c r="T62" i="6"/>
  <c r="N62" i="5"/>
  <c r="E62" i="5"/>
  <c r="P62" i="5"/>
  <c r="U61" i="5"/>
  <c r="AB61" i="5"/>
  <c r="U62" i="4"/>
  <c r="P63" i="4"/>
  <c r="AB62" i="4"/>
  <c r="N63" i="4"/>
  <c r="H63" i="4"/>
  <c r="C63" i="4"/>
  <c r="D63" i="4"/>
  <c r="G97" i="1"/>
  <c r="B98" i="1" s="1"/>
  <c r="M63" i="6" l="1"/>
  <c r="R62" i="6"/>
  <c r="AA62" i="6"/>
  <c r="H63" i="6"/>
  <c r="D63" i="6"/>
  <c r="C63" i="6"/>
  <c r="E63" i="6" s="1"/>
  <c r="G63" i="6" s="1"/>
  <c r="Q62" i="5"/>
  <c r="G62" i="5"/>
  <c r="O62" i="5" s="1"/>
  <c r="I62" i="5"/>
  <c r="S62" i="5"/>
  <c r="X61" i="5"/>
  <c r="AC61" i="5"/>
  <c r="J63" i="4"/>
  <c r="Q63" i="4"/>
  <c r="X62" i="4"/>
  <c r="S63" i="4"/>
  <c r="AC62" i="4"/>
  <c r="E63" i="4"/>
  <c r="D98" i="1"/>
  <c r="E98" i="1" s="1"/>
  <c r="G98" i="1" s="1"/>
  <c r="P63" i="6" l="1"/>
  <c r="U62" i="6"/>
  <c r="AB62" i="6"/>
  <c r="J63" i="6"/>
  <c r="N63" i="6"/>
  <c r="O63" i="6"/>
  <c r="M64" i="6" s="1"/>
  <c r="I63" i="6"/>
  <c r="M63" i="5"/>
  <c r="R62" i="5"/>
  <c r="V62" i="5"/>
  <c r="AD61" i="5"/>
  <c r="T62" i="5"/>
  <c r="AA62" i="5"/>
  <c r="B63" i="5"/>
  <c r="V63" i="4"/>
  <c r="W63" i="4" s="1"/>
  <c r="AD62" i="4"/>
  <c r="T63" i="4"/>
  <c r="G63" i="4"/>
  <c r="I63" i="4" s="1"/>
  <c r="O63" i="4" s="1"/>
  <c r="B99" i="1"/>
  <c r="AA63" i="6" l="1"/>
  <c r="N64" i="6"/>
  <c r="R63" i="6"/>
  <c r="S63" i="6"/>
  <c r="X62" i="6"/>
  <c r="AC62" i="6"/>
  <c r="K63" i="6"/>
  <c r="B64" i="6"/>
  <c r="U63" i="6"/>
  <c r="Q63" i="6"/>
  <c r="AB63" i="6" s="1"/>
  <c r="P64" i="6"/>
  <c r="W62" i="5"/>
  <c r="H63" i="5"/>
  <c r="D63" i="5"/>
  <c r="C63" i="5"/>
  <c r="E63" i="5" s="1"/>
  <c r="AB62" i="5"/>
  <c r="P63" i="5"/>
  <c r="U62" i="5"/>
  <c r="N63" i="5"/>
  <c r="M64" i="4"/>
  <c r="R63" i="4"/>
  <c r="AA63" i="4"/>
  <c r="K63" i="4"/>
  <c r="B64" i="4"/>
  <c r="D99" i="1"/>
  <c r="E99" i="1" s="1"/>
  <c r="V63" i="6" l="1"/>
  <c r="AD62" i="6"/>
  <c r="D64" i="6"/>
  <c r="H64" i="6"/>
  <c r="C64" i="6"/>
  <c r="S64" i="6"/>
  <c r="X63" i="6"/>
  <c r="T63" i="6"/>
  <c r="AC63" i="6" s="1"/>
  <c r="Q64" i="6"/>
  <c r="AC62" i="5"/>
  <c r="X62" i="5"/>
  <c r="V63" i="5" s="1"/>
  <c r="S63" i="5"/>
  <c r="Q63" i="5"/>
  <c r="G63" i="5"/>
  <c r="I63" i="5" s="1"/>
  <c r="AD62" i="5"/>
  <c r="P64" i="4"/>
  <c r="U63" i="4"/>
  <c r="AB63" i="4"/>
  <c r="N64" i="4"/>
  <c r="H64" i="4"/>
  <c r="D64" i="4"/>
  <c r="C64" i="4"/>
  <c r="G99" i="1"/>
  <c r="B100" i="1" s="1"/>
  <c r="J64" i="6" l="1"/>
  <c r="E64" i="6"/>
  <c r="G64" i="6" s="1"/>
  <c r="T64" i="6"/>
  <c r="I64" i="6"/>
  <c r="V64" i="6"/>
  <c r="W63" i="6"/>
  <c r="AD63" i="6" s="1"/>
  <c r="B64" i="5"/>
  <c r="O63" i="5"/>
  <c r="T63" i="5"/>
  <c r="W63" i="5"/>
  <c r="S64" i="4"/>
  <c r="X63" i="4"/>
  <c r="AC63" i="4"/>
  <c r="E64" i="4"/>
  <c r="G64" i="4" s="1"/>
  <c r="I64" i="4" s="1"/>
  <c r="O64" i="4" s="1"/>
  <c r="Q64" i="4"/>
  <c r="J64" i="4"/>
  <c r="D100" i="1"/>
  <c r="E100" i="1" s="1"/>
  <c r="W64" i="6" l="1"/>
  <c r="K64" i="6"/>
  <c r="O64" i="6"/>
  <c r="B65" i="6"/>
  <c r="H64" i="5"/>
  <c r="C64" i="5"/>
  <c r="E64" i="5" s="1"/>
  <c r="D64" i="5"/>
  <c r="M64" i="5"/>
  <c r="R63" i="5"/>
  <c r="AA63" i="5"/>
  <c r="M65" i="4"/>
  <c r="R64" i="4"/>
  <c r="AB64" i="4" s="1"/>
  <c r="V64" i="4"/>
  <c r="W64" i="4" s="1"/>
  <c r="AD63" i="4"/>
  <c r="T64" i="4"/>
  <c r="AA64" i="4"/>
  <c r="K64" i="4"/>
  <c r="B65" i="4"/>
  <c r="G100" i="1"/>
  <c r="B101" i="1" s="1"/>
  <c r="D65" i="6" l="1"/>
  <c r="H65" i="6"/>
  <c r="C65" i="6"/>
  <c r="R64" i="6"/>
  <c r="M65" i="6"/>
  <c r="AA64" i="6"/>
  <c r="U63" i="5"/>
  <c r="P64" i="5"/>
  <c r="AB63" i="5"/>
  <c r="N64" i="5"/>
  <c r="G64" i="5"/>
  <c r="I64" i="5"/>
  <c r="U64" i="4"/>
  <c r="P65" i="4"/>
  <c r="N65" i="4"/>
  <c r="H65" i="4"/>
  <c r="D65" i="4"/>
  <c r="C65" i="4"/>
  <c r="D101" i="1"/>
  <c r="E101" i="1" s="1"/>
  <c r="E65" i="6" l="1"/>
  <c r="N65" i="6"/>
  <c r="P65" i="6"/>
  <c r="U64" i="6"/>
  <c r="AB64" i="6"/>
  <c r="G65" i="6"/>
  <c r="I65" i="6" s="1"/>
  <c r="J65" i="6"/>
  <c r="B65" i="5"/>
  <c r="O64" i="5"/>
  <c r="Q64" i="5"/>
  <c r="S64" i="5"/>
  <c r="X63" i="5"/>
  <c r="AC63" i="5"/>
  <c r="E65" i="4"/>
  <c r="G65" i="4" s="1"/>
  <c r="I65" i="4" s="1"/>
  <c r="O65" i="4" s="1"/>
  <c r="X64" i="4"/>
  <c r="S65" i="4"/>
  <c r="AC64" i="4"/>
  <c r="Q65" i="4"/>
  <c r="J65" i="4"/>
  <c r="G101" i="1"/>
  <c r="B102" i="1" s="1"/>
  <c r="K65" i="6" l="1"/>
  <c r="B66" i="6"/>
  <c r="X64" i="6"/>
  <c r="S65" i="6"/>
  <c r="AC64" i="6"/>
  <c r="Q65" i="6"/>
  <c r="O65" i="6"/>
  <c r="AA65" i="6" s="1"/>
  <c r="V64" i="5"/>
  <c r="W64" i="5" s="1"/>
  <c r="AD63" i="5"/>
  <c r="M65" i="5"/>
  <c r="R64" i="5"/>
  <c r="T64" i="5"/>
  <c r="AA64" i="5"/>
  <c r="H65" i="5"/>
  <c r="C65" i="5"/>
  <c r="E65" i="5" s="1"/>
  <c r="D65" i="5"/>
  <c r="AB64" i="5"/>
  <c r="V65" i="4"/>
  <c r="W65" i="4" s="1"/>
  <c r="AD64" i="4"/>
  <c r="M66" i="4"/>
  <c r="R65" i="4"/>
  <c r="AA65" i="4"/>
  <c r="T65" i="4"/>
  <c r="K65" i="4"/>
  <c r="B66" i="4"/>
  <c r="D102" i="1"/>
  <c r="E102" i="1" s="1"/>
  <c r="G102" i="1" s="1"/>
  <c r="T65" i="6" l="1"/>
  <c r="V65" i="6"/>
  <c r="AD64" i="6"/>
  <c r="M66" i="6"/>
  <c r="R65" i="6"/>
  <c r="D66" i="6"/>
  <c r="H66" i="6"/>
  <c r="C66" i="6"/>
  <c r="E66" i="6" s="1"/>
  <c r="P65" i="5"/>
  <c r="U64" i="5"/>
  <c r="AC64" i="5" s="1"/>
  <c r="N65" i="5"/>
  <c r="G65" i="5"/>
  <c r="I65" i="5" s="1"/>
  <c r="P66" i="4"/>
  <c r="U65" i="4"/>
  <c r="AC65" i="4" s="1"/>
  <c r="N66" i="4"/>
  <c r="AB65" i="4"/>
  <c r="H66" i="4"/>
  <c r="D66" i="4"/>
  <c r="C66" i="4"/>
  <c r="B103" i="1"/>
  <c r="P66" i="6" l="1"/>
  <c r="U65" i="6"/>
  <c r="AC65" i="6" s="1"/>
  <c r="N66" i="6"/>
  <c r="AB65" i="6"/>
  <c r="G66" i="6"/>
  <c r="I66" i="6" s="1"/>
  <c r="J66" i="6"/>
  <c r="W65" i="6"/>
  <c r="B66" i="5"/>
  <c r="O65" i="5"/>
  <c r="S65" i="5"/>
  <c r="X64" i="5"/>
  <c r="Q65" i="5"/>
  <c r="E66" i="4"/>
  <c r="G66" i="4" s="1"/>
  <c r="I66" i="4" s="1"/>
  <c r="O66" i="4" s="1"/>
  <c r="AA66" i="4" s="1"/>
  <c r="X65" i="4"/>
  <c r="S66" i="4"/>
  <c r="Q66" i="4"/>
  <c r="J66" i="4"/>
  <c r="D103" i="1"/>
  <c r="E103" i="1" s="1"/>
  <c r="K66" i="6" l="1"/>
  <c r="B67" i="6"/>
  <c r="O66" i="6"/>
  <c r="X65" i="6"/>
  <c r="V66" i="6" s="1"/>
  <c r="S66" i="6"/>
  <c r="Q66" i="6"/>
  <c r="T65" i="5"/>
  <c r="AA65" i="5"/>
  <c r="M66" i="5"/>
  <c r="R65" i="5"/>
  <c r="H66" i="5"/>
  <c r="D66" i="5"/>
  <c r="C66" i="5"/>
  <c r="E66" i="5" s="1"/>
  <c r="V65" i="5"/>
  <c r="AD64" i="5"/>
  <c r="T66" i="4"/>
  <c r="M67" i="4"/>
  <c r="R66" i="4"/>
  <c r="V66" i="4"/>
  <c r="W66" i="4" s="1"/>
  <c r="AD65" i="4"/>
  <c r="K66" i="4"/>
  <c r="B67" i="4"/>
  <c r="G103" i="1"/>
  <c r="B104" i="1" s="1"/>
  <c r="AD65" i="6" l="1"/>
  <c r="T66" i="6"/>
  <c r="M67" i="6"/>
  <c r="R66" i="6"/>
  <c r="AB66" i="6" s="1"/>
  <c r="W66" i="6"/>
  <c r="H67" i="6"/>
  <c r="D67" i="6"/>
  <c r="J67" i="6" s="1"/>
  <c r="C67" i="6"/>
  <c r="AA66" i="6"/>
  <c r="G66" i="5"/>
  <c r="I66" i="5" s="1"/>
  <c r="W65" i="5"/>
  <c r="P66" i="5"/>
  <c r="U65" i="5"/>
  <c r="N66" i="5"/>
  <c r="AB65" i="5"/>
  <c r="P67" i="4"/>
  <c r="U66" i="4"/>
  <c r="AC66" i="4"/>
  <c r="N67" i="4"/>
  <c r="AB66" i="4"/>
  <c r="H67" i="4"/>
  <c r="C67" i="4"/>
  <c r="D67" i="4"/>
  <c r="J67" i="4" s="1"/>
  <c r="D104" i="1"/>
  <c r="E104" i="1" s="1"/>
  <c r="E67" i="6" l="1"/>
  <c r="AC66" i="6"/>
  <c r="P67" i="6"/>
  <c r="U66" i="6"/>
  <c r="G67" i="6"/>
  <c r="I67" i="6" s="1"/>
  <c r="N67" i="6"/>
  <c r="B67" i="5"/>
  <c r="O66" i="5"/>
  <c r="AA66" i="5" s="1"/>
  <c r="X65" i="5"/>
  <c r="V66" i="5" s="1"/>
  <c r="W66" i="5" s="1"/>
  <c r="S66" i="5"/>
  <c r="AC65" i="5"/>
  <c r="Q66" i="5"/>
  <c r="X66" i="4"/>
  <c r="S67" i="4"/>
  <c r="Q67" i="4"/>
  <c r="E67" i="4"/>
  <c r="G104" i="1"/>
  <c r="B105" i="1" s="1"/>
  <c r="K67" i="6" l="1"/>
  <c r="B68" i="6"/>
  <c r="O67" i="6"/>
  <c r="AA67" i="6" s="1"/>
  <c r="Q67" i="6"/>
  <c r="X66" i="6"/>
  <c r="S67" i="6"/>
  <c r="AD65" i="5"/>
  <c r="T66" i="5"/>
  <c r="M67" i="5"/>
  <c r="R66" i="5"/>
  <c r="H67" i="5"/>
  <c r="C67" i="5"/>
  <c r="E67" i="5" s="1"/>
  <c r="D67" i="5"/>
  <c r="T67" i="4"/>
  <c r="V67" i="4"/>
  <c r="W67" i="4" s="1"/>
  <c r="AD66" i="4"/>
  <c r="G67" i="4"/>
  <c r="I67" i="4" s="1"/>
  <c r="O67" i="4" s="1"/>
  <c r="D105" i="1"/>
  <c r="E105" i="1" s="1"/>
  <c r="V67" i="6" l="1"/>
  <c r="AD66" i="6"/>
  <c r="M68" i="6"/>
  <c r="R67" i="6"/>
  <c r="D68" i="6"/>
  <c r="H68" i="6"/>
  <c r="C68" i="6"/>
  <c r="T67" i="6"/>
  <c r="U66" i="5"/>
  <c r="P67" i="5"/>
  <c r="AC66" i="5"/>
  <c r="G67" i="5"/>
  <c r="I67" i="5"/>
  <c r="N67" i="5"/>
  <c r="O67" i="5"/>
  <c r="R67" i="5" s="1"/>
  <c r="M68" i="5"/>
  <c r="AB66" i="5"/>
  <c r="R67" i="4"/>
  <c r="M68" i="4"/>
  <c r="AA67" i="4"/>
  <c r="K67" i="4"/>
  <c r="B68" i="4"/>
  <c r="G105" i="1"/>
  <c r="B106" i="1" s="1"/>
  <c r="E68" i="6" l="1"/>
  <c r="G68" i="6" s="1"/>
  <c r="I68" i="6" s="1"/>
  <c r="J68" i="6"/>
  <c r="P68" i="6"/>
  <c r="U67" i="6"/>
  <c r="AC67" i="6" s="1"/>
  <c r="N68" i="6"/>
  <c r="AB67" i="6"/>
  <c r="W67" i="6"/>
  <c r="AA67" i="5"/>
  <c r="Q67" i="5"/>
  <c r="AB67" i="5" s="1"/>
  <c r="P68" i="5"/>
  <c r="U67" i="5"/>
  <c r="N68" i="5"/>
  <c r="B68" i="5"/>
  <c r="X66" i="5"/>
  <c r="S67" i="5"/>
  <c r="N68" i="4"/>
  <c r="P68" i="4"/>
  <c r="U67" i="4"/>
  <c r="AB67" i="4"/>
  <c r="H68" i="4"/>
  <c r="C68" i="4"/>
  <c r="D68" i="4"/>
  <c r="D106" i="1"/>
  <c r="E106" i="1" s="1"/>
  <c r="K68" i="6" l="1"/>
  <c r="B69" i="6"/>
  <c r="O68" i="6"/>
  <c r="X67" i="6"/>
  <c r="V68" i="6" s="1"/>
  <c r="S68" i="6"/>
  <c r="Q68" i="6"/>
  <c r="AA68" i="6"/>
  <c r="T67" i="5"/>
  <c r="AC67" i="5" s="1"/>
  <c r="S68" i="5"/>
  <c r="X67" i="5"/>
  <c r="Q68" i="5"/>
  <c r="V67" i="5"/>
  <c r="AD66" i="5"/>
  <c r="H68" i="5"/>
  <c r="C68" i="5"/>
  <c r="E68" i="5" s="1"/>
  <c r="D68" i="5"/>
  <c r="J68" i="4"/>
  <c r="Q68" i="4"/>
  <c r="X67" i="4"/>
  <c r="S68" i="4"/>
  <c r="AC67" i="4"/>
  <c r="E68" i="4"/>
  <c r="G106" i="1"/>
  <c r="B107" i="1" s="1"/>
  <c r="W68" i="6" l="1"/>
  <c r="M69" i="6"/>
  <c r="R68" i="6"/>
  <c r="H69" i="6"/>
  <c r="D69" i="6"/>
  <c r="C69" i="6"/>
  <c r="AD67" i="6"/>
  <c r="T68" i="6"/>
  <c r="W67" i="5"/>
  <c r="AD67" i="5" s="1"/>
  <c r="V68" i="5"/>
  <c r="G68" i="5"/>
  <c r="I68" i="5" s="1"/>
  <c r="T68" i="5"/>
  <c r="V68" i="4"/>
  <c r="W68" i="4" s="1"/>
  <c r="AD67" i="4"/>
  <c r="T68" i="4"/>
  <c r="G68" i="4"/>
  <c r="I68" i="4" s="1"/>
  <c r="O68" i="4" s="1"/>
  <c r="D107" i="1"/>
  <c r="E107" i="1" s="1"/>
  <c r="G107" i="1" s="1"/>
  <c r="J69" i="6" l="1"/>
  <c r="N69" i="6"/>
  <c r="P69" i="6"/>
  <c r="U68" i="6"/>
  <c r="AC68" i="6" s="1"/>
  <c r="E69" i="6"/>
  <c r="AB68" i="6"/>
  <c r="B69" i="5"/>
  <c r="W68" i="5"/>
  <c r="O68" i="5"/>
  <c r="R68" i="4"/>
  <c r="M69" i="4"/>
  <c r="AA68" i="4"/>
  <c r="K68" i="4"/>
  <c r="B69" i="4"/>
  <c r="B108" i="1"/>
  <c r="S69" i="6" l="1"/>
  <c r="X68" i="6"/>
  <c r="Q69" i="6"/>
  <c r="G69" i="6"/>
  <c r="I69" i="6" s="1"/>
  <c r="R68" i="5"/>
  <c r="M69" i="5"/>
  <c r="AA68" i="5"/>
  <c r="H69" i="5"/>
  <c r="D69" i="5"/>
  <c r="C69" i="5"/>
  <c r="E69" i="5" s="1"/>
  <c r="N69" i="4"/>
  <c r="U68" i="4"/>
  <c r="P69" i="4"/>
  <c r="AB68" i="4"/>
  <c r="H69" i="4"/>
  <c r="C69" i="4"/>
  <c r="D69" i="4"/>
  <c r="D108" i="1"/>
  <c r="E108" i="1" s="1"/>
  <c r="G108" i="1" s="1"/>
  <c r="B109" i="1" s="1"/>
  <c r="K69" i="6" l="1"/>
  <c r="B70" i="6"/>
  <c r="O69" i="6"/>
  <c r="V69" i="6"/>
  <c r="AD68" i="6"/>
  <c r="T69" i="6"/>
  <c r="G69" i="5"/>
  <c r="I69" i="5"/>
  <c r="O69" i="5" s="1"/>
  <c r="N69" i="5"/>
  <c r="U68" i="5"/>
  <c r="P69" i="5"/>
  <c r="AB68" i="5"/>
  <c r="J69" i="4"/>
  <c r="Q69" i="4"/>
  <c r="S69" i="4"/>
  <c r="X68" i="4"/>
  <c r="AC68" i="4"/>
  <c r="E69" i="4"/>
  <c r="D109" i="1"/>
  <c r="E109" i="1" s="1"/>
  <c r="M70" i="6" l="1"/>
  <c r="R69" i="6"/>
  <c r="AA69" i="6"/>
  <c r="D70" i="6"/>
  <c r="J70" i="6" s="1"/>
  <c r="H70" i="6"/>
  <c r="C70" i="6"/>
  <c r="W69" i="6"/>
  <c r="M70" i="5"/>
  <c r="R69" i="5"/>
  <c r="P70" i="5" s="1"/>
  <c r="Q69" i="5"/>
  <c r="AB69" i="5" s="1"/>
  <c r="U69" i="5"/>
  <c r="X68" i="5"/>
  <c r="S69" i="5"/>
  <c r="AC68" i="5"/>
  <c r="AA69" i="5"/>
  <c r="B70" i="5"/>
  <c r="V69" i="4"/>
  <c r="W69" i="4" s="1"/>
  <c r="AD68" i="4"/>
  <c r="T69" i="4"/>
  <c r="G69" i="4"/>
  <c r="I69" i="4" s="1"/>
  <c r="O69" i="4" s="1"/>
  <c r="G109" i="1"/>
  <c r="B110" i="1" s="1"/>
  <c r="E70" i="6" l="1"/>
  <c r="G70" i="6" s="1"/>
  <c r="I70" i="6" s="1"/>
  <c r="U69" i="6"/>
  <c r="P70" i="6"/>
  <c r="AB69" i="6"/>
  <c r="N70" i="6"/>
  <c r="Q70" i="5"/>
  <c r="N70" i="5"/>
  <c r="H70" i="5"/>
  <c r="C70" i="5"/>
  <c r="E70" i="5" s="1"/>
  <c r="D70" i="5"/>
  <c r="T69" i="5"/>
  <c r="AC69" i="5" s="1"/>
  <c r="S70" i="5"/>
  <c r="X69" i="5"/>
  <c r="V69" i="5"/>
  <c r="AD68" i="5"/>
  <c r="M70" i="4"/>
  <c r="R69" i="4"/>
  <c r="AA69" i="4"/>
  <c r="K69" i="4"/>
  <c r="B70" i="4"/>
  <c r="D110" i="1"/>
  <c r="E110" i="1" s="1"/>
  <c r="K70" i="6" l="1"/>
  <c r="B71" i="6"/>
  <c r="O70" i="6"/>
  <c r="AA70" i="6" s="1"/>
  <c r="Q70" i="6"/>
  <c r="X69" i="6"/>
  <c r="S70" i="6"/>
  <c r="AC69" i="6"/>
  <c r="W69" i="5"/>
  <c r="AD69" i="5" s="1"/>
  <c r="V70" i="5"/>
  <c r="T70" i="5"/>
  <c r="G70" i="5"/>
  <c r="I70" i="5"/>
  <c r="U69" i="4"/>
  <c r="P70" i="4"/>
  <c r="AB69" i="4"/>
  <c r="N70" i="4"/>
  <c r="H70" i="4"/>
  <c r="C70" i="4"/>
  <c r="D70" i="4"/>
  <c r="J70" i="4" s="1"/>
  <c r="G110" i="1"/>
  <c r="B111" i="1" s="1"/>
  <c r="V70" i="6" l="1"/>
  <c r="AD69" i="6"/>
  <c r="R70" i="6"/>
  <c r="M71" i="6"/>
  <c r="AB70" i="6"/>
  <c r="H71" i="6"/>
  <c r="D71" i="6"/>
  <c r="C71" i="6"/>
  <c r="E71" i="6" s="1"/>
  <c r="G71" i="6" s="1"/>
  <c r="T70" i="6"/>
  <c r="O70" i="5"/>
  <c r="B71" i="5"/>
  <c r="W70" i="5"/>
  <c r="Q70" i="4"/>
  <c r="S70" i="4"/>
  <c r="X69" i="4"/>
  <c r="AC69" i="4"/>
  <c r="E70" i="4"/>
  <c r="D111" i="1"/>
  <c r="E111" i="1" s="1"/>
  <c r="N71" i="6" l="1"/>
  <c r="J71" i="6"/>
  <c r="P71" i="6"/>
  <c r="U70" i="6"/>
  <c r="AC70" i="6" s="1"/>
  <c r="I71" i="6"/>
  <c r="O71" i="6" s="1"/>
  <c r="W70" i="6"/>
  <c r="H71" i="5"/>
  <c r="D71" i="5"/>
  <c r="C71" i="5"/>
  <c r="M71" i="5"/>
  <c r="R70" i="5"/>
  <c r="AA70" i="5"/>
  <c r="T70" i="4"/>
  <c r="V70" i="4"/>
  <c r="AD69" i="4"/>
  <c r="G70" i="4"/>
  <c r="I70" i="4" s="1"/>
  <c r="O70" i="4" s="1"/>
  <c r="G111" i="1"/>
  <c r="B112" i="1" s="1"/>
  <c r="M72" i="6" l="1"/>
  <c r="R71" i="6"/>
  <c r="U71" i="6" s="1"/>
  <c r="S71" i="6"/>
  <c r="X70" i="6"/>
  <c r="V71" i="6" s="1"/>
  <c r="Q71" i="6"/>
  <c r="P72" i="6"/>
  <c r="K71" i="6"/>
  <c r="B72" i="6"/>
  <c r="AA71" i="6"/>
  <c r="E71" i="5"/>
  <c r="P71" i="5"/>
  <c r="U70" i="5"/>
  <c r="AB70" i="5"/>
  <c r="N71" i="5"/>
  <c r="M71" i="4"/>
  <c r="R70" i="4"/>
  <c r="AA70" i="4"/>
  <c r="W70" i="4"/>
  <c r="K70" i="4"/>
  <c r="B71" i="4"/>
  <c r="D112" i="1"/>
  <c r="E112" i="1" s="1"/>
  <c r="Q72" i="6" l="1"/>
  <c r="S72" i="6"/>
  <c r="X71" i="6"/>
  <c r="V72" i="6" s="1"/>
  <c r="T71" i="6"/>
  <c r="AC71" i="6" s="1"/>
  <c r="AB71" i="6"/>
  <c r="AD70" i="6"/>
  <c r="D72" i="6"/>
  <c r="H72" i="6"/>
  <c r="C72" i="6"/>
  <c r="W71" i="6"/>
  <c r="AD71" i="6" s="1"/>
  <c r="N72" i="6"/>
  <c r="G71" i="5"/>
  <c r="I71" i="5"/>
  <c r="S71" i="5"/>
  <c r="X70" i="5"/>
  <c r="AC70" i="5"/>
  <c r="Q71" i="5"/>
  <c r="U70" i="4"/>
  <c r="P71" i="4"/>
  <c r="AB70" i="4"/>
  <c r="N71" i="4"/>
  <c r="H71" i="4"/>
  <c r="C71" i="4"/>
  <c r="D71" i="4"/>
  <c r="G112" i="1"/>
  <c r="B113" i="1" s="1"/>
  <c r="J72" i="6" l="1"/>
  <c r="E72" i="6"/>
  <c r="T72" i="6"/>
  <c r="W72" i="6"/>
  <c r="G72" i="6"/>
  <c r="I72" i="6" s="1"/>
  <c r="V71" i="5"/>
  <c r="AD70" i="5"/>
  <c r="T71" i="5"/>
  <c r="B72" i="5"/>
  <c r="O71" i="5"/>
  <c r="J71" i="4"/>
  <c r="Q71" i="4"/>
  <c r="X70" i="4"/>
  <c r="S71" i="4"/>
  <c r="AC70" i="4"/>
  <c r="E71" i="4"/>
  <c r="D113" i="1"/>
  <c r="E113" i="1" s="1"/>
  <c r="K72" i="6" l="1"/>
  <c r="B73" i="6"/>
  <c r="O72" i="6"/>
  <c r="R71" i="5"/>
  <c r="M72" i="5"/>
  <c r="AA71" i="5"/>
  <c r="W71" i="5"/>
  <c r="H72" i="5"/>
  <c r="D72" i="5"/>
  <c r="C72" i="5"/>
  <c r="T71" i="4"/>
  <c r="V71" i="4"/>
  <c r="AD70" i="4"/>
  <c r="G71" i="4"/>
  <c r="I71" i="4" s="1"/>
  <c r="O71" i="4" s="1"/>
  <c r="G113" i="1"/>
  <c r="B114" i="1" s="1"/>
  <c r="R72" i="6" l="1"/>
  <c r="M73" i="6"/>
  <c r="AA72" i="6"/>
  <c r="D73" i="6"/>
  <c r="J73" i="6" s="1"/>
  <c r="H73" i="6"/>
  <c r="C73" i="6"/>
  <c r="N72" i="5"/>
  <c r="U71" i="5"/>
  <c r="P72" i="5"/>
  <c r="AB71" i="5"/>
  <c r="E72" i="5"/>
  <c r="M72" i="4"/>
  <c r="R71" i="4"/>
  <c r="AA71" i="4"/>
  <c r="W71" i="4"/>
  <c r="K71" i="4"/>
  <c r="B72" i="4"/>
  <c r="D114" i="1"/>
  <c r="E114" i="1" s="1"/>
  <c r="G114" i="1" s="1"/>
  <c r="B115" i="1" s="1"/>
  <c r="E73" i="6" l="1"/>
  <c r="N73" i="6"/>
  <c r="P73" i="6"/>
  <c r="U72" i="6"/>
  <c r="AB72" i="6"/>
  <c r="S72" i="5"/>
  <c r="X71" i="5"/>
  <c r="AC71" i="5"/>
  <c r="G72" i="5"/>
  <c r="Q72" i="5"/>
  <c r="U71" i="4"/>
  <c r="P72" i="4"/>
  <c r="AB71" i="4"/>
  <c r="N72" i="4"/>
  <c r="H72" i="4"/>
  <c r="C72" i="4"/>
  <c r="D72" i="4"/>
  <c r="D115" i="1"/>
  <c r="E115" i="1" s="1"/>
  <c r="X72" i="6" l="1"/>
  <c r="S73" i="6"/>
  <c r="AC72" i="6"/>
  <c r="Q73" i="6"/>
  <c r="G73" i="6"/>
  <c r="I73" i="6" s="1"/>
  <c r="V72" i="5"/>
  <c r="AD71" i="5"/>
  <c r="I72" i="5"/>
  <c r="T72" i="5"/>
  <c r="Q72" i="4"/>
  <c r="J72" i="4"/>
  <c r="X71" i="4"/>
  <c r="S72" i="4"/>
  <c r="AC71" i="4"/>
  <c r="E72" i="4"/>
  <c r="G115" i="1"/>
  <c r="B116" i="1" s="1"/>
  <c r="K73" i="6" l="1"/>
  <c r="B74" i="6"/>
  <c r="O73" i="6"/>
  <c r="T73" i="6"/>
  <c r="V73" i="6"/>
  <c r="AD72" i="6"/>
  <c r="W72" i="5"/>
  <c r="B73" i="5"/>
  <c r="O72" i="5"/>
  <c r="T72" i="4"/>
  <c r="V72" i="4"/>
  <c r="W72" i="4" s="1"/>
  <c r="AD71" i="4"/>
  <c r="G72" i="4"/>
  <c r="I72" i="4" s="1"/>
  <c r="O72" i="4" s="1"/>
  <c r="D116" i="1"/>
  <c r="E116" i="1" s="1"/>
  <c r="M74" i="6" l="1"/>
  <c r="R73" i="6"/>
  <c r="AA73" i="6"/>
  <c r="D74" i="6"/>
  <c r="H74" i="6"/>
  <c r="C74" i="6"/>
  <c r="W73" i="6"/>
  <c r="H73" i="5"/>
  <c r="D73" i="5"/>
  <c r="C73" i="5"/>
  <c r="E73" i="5" s="1"/>
  <c r="R72" i="5"/>
  <c r="M73" i="5"/>
  <c r="AA72" i="5"/>
  <c r="R72" i="4"/>
  <c r="M73" i="4"/>
  <c r="AA72" i="4"/>
  <c r="K72" i="4"/>
  <c r="B73" i="4"/>
  <c r="G116" i="1"/>
  <c r="B117" i="1" s="1"/>
  <c r="E74" i="6" l="1"/>
  <c r="G74" i="6" s="1"/>
  <c r="I74" i="6" s="1"/>
  <c r="U73" i="6"/>
  <c r="P74" i="6"/>
  <c r="AB73" i="6"/>
  <c r="N74" i="6"/>
  <c r="J74" i="6"/>
  <c r="N73" i="5"/>
  <c r="G73" i="5"/>
  <c r="I73" i="5"/>
  <c r="P73" i="5"/>
  <c r="U72" i="5"/>
  <c r="AB72" i="5"/>
  <c r="N73" i="4"/>
  <c r="P73" i="4"/>
  <c r="U72" i="4"/>
  <c r="AB72" i="4"/>
  <c r="H73" i="4"/>
  <c r="C73" i="4"/>
  <c r="D73" i="4"/>
  <c r="D117" i="1"/>
  <c r="E117" i="1" s="1"/>
  <c r="K74" i="6" l="1"/>
  <c r="B75" i="6"/>
  <c r="O74" i="6"/>
  <c r="AA74" i="6" s="1"/>
  <c r="Q74" i="6"/>
  <c r="X73" i="6"/>
  <c r="S74" i="6"/>
  <c r="AC73" i="6"/>
  <c r="S73" i="5"/>
  <c r="X72" i="5"/>
  <c r="AC72" i="5"/>
  <c r="Q73" i="5"/>
  <c r="B74" i="5"/>
  <c r="O73" i="5"/>
  <c r="AA73" i="5"/>
  <c r="J73" i="4"/>
  <c r="E73" i="4"/>
  <c r="Q73" i="4"/>
  <c r="S73" i="4"/>
  <c r="X72" i="4"/>
  <c r="AC72" i="4"/>
  <c r="G73" i="4"/>
  <c r="I73" i="4" s="1"/>
  <c r="O73" i="4" s="1"/>
  <c r="G117" i="1"/>
  <c r="B118" i="1" s="1"/>
  <c r="V74" i="6" l="1"/>
  <c r="AD73" i="6"/>
  <c r="R74" i="6"/>
  <c r="M75" i="6"/>
  <c r="H75" i="6"/>
  <c r="D75" i="6"/>
  <c r="C75" i="6"/>
  <c r="T74" i="6"/>
  <c r="V73" i="5"/>
  <c r="AD72" i="5"/>
  <c r="H74" i="5"/>
  <c r="D74" i="5"/>
  <c r="C74" i="5"/>
  <c r="E74" i="5" s="1"/>
  <c r="R73" i="5"/>
  <c r="M74" i="5"/>
  <c r="T73" i="5"/>
  <c r="M74" i="4"/>
  <c r="R73" i="4"/>
  <c r="AA73" i="4"/>
  <c r="V73" i="4"/>
  <c r="AD72" i="4"/>
  <c r="AB73" i="4"/>
  <c r="T73" i="4"/>
  <c r="K73" i="4"/>
  <c r="B74" i="4"/>
  <c r="D118" i="1"/>
  <c r="E118" i="1" s="1"/>
  <c r="G118" i="1" s="1"/>
  <c r="B119" i="1" s="1"/>
  <c r="E75" i="6" l="1"/>
  <c r="G75" i="6" s="1"/>
  <c r="U74" i="6"/>
  <c r="P75" i="6"/>
  <c r="J75" i="6"/>
  <c r="AB74" i="6"/>
  <c r="N75" i="6"/>
  <c r="W74" i="6"/>
  <c r="P74" i="5"/>
  <c r="U73" i="5"/>
  <c r="G74" i="5"/>
  <c r="I74" i="5"/>
  <c r="W73" i="5"/>
  <c r="AC73" i="5"/>
  <c r="N74" i="5"/>
  <c r="AB73" i="5"/>
  <c r="W73" i="4"/>
  <c r="U73" i="4"/>
  <c r="P74" i="4"/>
  <c r="N74" i="4"/>
  <c r="H74" i="4"/>
  <c r="C74" i="4"/>
  <c r="D74" i="4"/>
  <c r="J74" i="4" s="1"/>
  <c r="D119" i="1"/>
  <c r="E119" i="1" s="1"/>
  <c r="G119" i="1" s="1"/>
  <c r="B120" i="1" s="1"/>
  <c r="I75" i="6" l="1"/>
  <c r="O75" i="6" s="1"/>
  <c r="M76" i="6" s="1"/>
  <c r="Q75" i="6"/>
  <c r="S75" i="6"/>
  <c r="X74" i="6"/>
  <c r="V75" i="6" s="1"/>
  <c r="AC74" i="6"/>
  <c r="B75" i="5"/>
  <c r="X73" i="5"/>
  <c r="V74" i="5" s="1"/>
  <c r="W74" i="5" s="1"/>
  <c r="S74" i="5"/>
  <c r="O74" i="5"/>
  <c r="Q74" i="5"/>
  <c r="X73" i="4"/>
  <c r="V74" i="4" s="1"/>
  <c r="S74" i="4"/>
  <c r="Q74" i="4"/>
  <c r="AC73" i="4"/>
  <c r="E74" i="4"/>
  <c r="D120" i="1"/>
  <c r="E120" i="1" s="1"/>
  <c r="B76" i="6" l="1"/>
  <c r="AA75" i="6"/>
  <c r="R75" i="6"/>
  <c r="P76" i="6" s="1"/>
  <c r="K75" i="6"/>
  <c r="W75" i="6"/>
  <c r="AD74" i="6"/>
  <c r="T75" i="6"/>
  <c r="Q76" i="6"/>
  <c r="H76" i="6"/>
  <c r="D76" i="6"/>
  <c r="C76" i="6"/>
  <c r="AB75" i="6"/>
  <c r="N76" i="6"/>
  <c r="AD73" i="5"/>
  <c r="H75" i="5"/>
  <c r="C75" i="5"/>
  <c r="E75" i="5" s="1"/>
  <c r="D75" i="5"/>
  <c r="R74" i="5"/>
  <c r="M75" i="5"/>
  <c r="AB74" i="5"/>
  <c r="T74" i="5"/>
  <c r="AA74" i="5"/>
  <c r="AD73" i="4"/>
  <c r="T74" i="4"/>
  <c r="W74" i="4"/>
  <c r="G74" i="4"/>
  <c r="I74" i="4" s="1"/>
  <c r="O74" i="4" s="1"/>
  <c r="G120" i="1"/>
  <c r="B121" i="1" s="1"/>
  <c r="AC75" i="6" l="1"/>
  <c r="U75" i="6"/>
  <c r="J76" i="6"/>
  <c r="E76" i="6"/>
  <c r="G75" i="5"/>
  <c r="I75" i="5" s="1"/>
  <c r="P75" i="5"/>
  <c r="U74" i="5"/>
  <c r="N75" i="5"/>
  <c r="R74" i="4"/>
  <c r="M75" i="4"/>
  <c r="AA74" i="4"/>
  <c r="K74" i="4"/>
  <c r="B75" i="4"/>
  <c r="D121" i="1"/>
  <c r="E121" i="1" s="1"/>
  <c r="G121" i="1" s="1"/>
  <c r="X75" i="6" l="1"/>
  <c r="S76" i="6"/>
  <c r="T76" i="6" s="1"/>
  <c r="G76" i="6"/>
  <c r="I76" i="6" s="1"/>
  <c r="B76" i="5"/>
  <c r="O75" i="5"/>
  <c r="S75" i="5"/>
  <c r="X74" i="5"/>
  <c r="Q75" i="5"/>
  <c r="AA75" i="5"/>
  <c r="AC74" i="5"/>
  <c r="N75" i="4"/>
  <c r="P75" i="4"/>
  <c r="U74" i="4"/>
  <c r="AB74" i="4"/>
  <c r="H75" i="4"/>
  <c r="C75" i="4"/>
  <c r="D75" i="4"/>
  <c r="B122" i="1"/>
  <c r="V76" i="6" l="1"/>
  <c r="W76" i="6" s="1"/>
  <c r="AD75" i="6"/>
  <c r="K76" i="6"/>
  <c r="O76" i="6"/>
  <c r="B77" i="6"/>
  <c r="T75" i="5"/>
  <c r="R75" i="5"/>
  <c r="M76" i="5"/>
  <c r="H76" i="5"/>
  <c r="D76" i="5"/>
  <c r="C76" i="5"/>
  <c r="V75" i="5"/>
  <c r="W75" i="5" s="1"/>
  <c r="AD74" i="5"/>
  <c r="J75" i="4"/>
  <c r="Q75" i="4"/>
  <c r="S75" i="4"/>
  <c r="X74" i="4"/>
  <c r="AC74" i="4"/>
  <c r="E75" i="4"/>
  <c r="D122" i="1"/>
  <c r="E122" i="1" s="1"/>
  <c r="H77" i="6" l="1"/>
  <c r="D77" i="6"/>
  <c r="C77" i="6"/>
  <c r="R76" i="6"/>
  <c r="M77" i="6"/>
  <c r="AA76" i="6"/>
  <c r="U75" i="5"/>
  <c r="P76" i="5"/>
  <c r="E76" i="5"/>
  <c r="AB75" i="5"/>
  <c r="AC75" i="5"/>
  <c r="N76" i="5"/>
  <c r="T75" i="4"/>
  <c r="V75" i="4"/>
  <c r="W75" i="4" s="1"/>
  <c r="AD74" i="4"/>
  <c r="G75" i="4"/>
  <c r="I75" i="4" s="1"/>
  <c r="O75" i="4" s="1"/>
  <c r="G122" i="1"/>
  <c r="B123" i="1" s="1"/>
  <c r="E77" i="6" l="1"/>
  <c r="G77" i="6" s="1"/>
  <c r="I77" i="6" s="1"/>
  <c r="N77" i="6"/>
  <c r="J77" i="6"/>
  <c r="U76" i="6"/>
  <c r="P77" i="6"/>
  <c r="AB76" i="6"/>
  <c r="I76" i="5"/>
  <c r="G76" i="5"/>
  <c r="Q76" i="5"/>
  <c r="S76" i="5"/>
  <c r="X75" i="5"/>
  <c r="M76" i="4"/>
  <c r="R75" i="4"/>
  <c r="AA75" i="4"/>
  <c r="K75" i="4"/>
  <c r="B76" i="4"/>
  <c r="D123" i="1"/>
  <c r="E123" i="1" s="1"/>
  <c r="K77" i="6" l="1"/>
  <c r="B78" i="6"/>
  <c r="O77" i="6"/>
  <c r="Q77" i="6"/>
  <c r="X76" i="6"/>
  <c r="S77" i="6"/>
  <c r="AC76" i="6"/>
  <c r="AA77" i="6"/>
  <c r="T76" i="5"/>
  <c r="V76" i="5"/>
  <c r="AD75" i="5"/>
  <c r="B77" i="5"/>
  <c r="O76" i="5"/>
  <c r="P76" i="4"/>
  <c r="U75" i="4"/>
  <c r="AB75" i="4"/>
  <c r="N76" i="4"/>
  <c r="H76" i="4"/>
  <c r="C76" i="4"/>
  <c r="D76" i="4"/>
  <c r="J76" i="4" s="1"/>
  <c r="G123" i="1"/>
  <c r="B124" i="1" s="1"/>
  <c r="V77" i="6" l="1"/>
  <c r="AD76" i="6"/>
  <c r="R77" i="6"/>
  <c r="M78" i="6"/>
  <c r="H78" i="6"/>
  <c r="D78" i="6"/>
  <c r="C78" i="6"/>
  <c r="T77" i="6"/>
  <c r="AB77" i="6"/>
  <c r="H77" i="5"/>
  <c r="D77" i="5"/>
  <c r="C77" i="5"/>
  <c r="E77" i="5" s="1"/>
  <c r="W76" i="5"/>
  <c r="R76" i="5"/>
  <c r="M77" i="5"/>
  <c r="AA76" i="5"/>
  <c r="S76" i="4"/>
  <c r="X75" i="4"/>
  <c r="AC75" i="4"/>
  <c r="Q76" i="4"/>
  <c r="E76" i="4"/>
  <c r="D124" i="1"/>
  <c r="E124" i="1" s="1"/>
  <c r="E78" i="6" l="1"/>
  <c r="G78" i="6" s="1"/>
  <c r="I78" i="6" s="1"/>
  <c r="N78" i="6"/>
  <c r="J78" i="6"/>
  <c r="U77" i="6"/>
  <c r="P78" i="6"/>
  <c r="W77" i="6"/>
  <c r="P77" i="5"/>
  <c r="U76" i="5"/>
  <c r="AB76" i="5"/>
  <c r="G77" i="5"/>
  <c r="N77" i="5"/>
  <c r="V76" i="4"/>
  <c r="W76" i="4" s="1"/>
  <c r="AD75" i="4"/>
  <c r="T76" i="4"/>
  <c r="G76" i="4"/>
  <c r="I76" i="4" s="1"/>
  <c r="O76" i="4" s="1"/>
  <c r="G124" i="1"/>
  <c r="B125" i="1" s="1"/>
  <c r="K78" i="6" l="1"/>
  <c r="B79" i="6"/>
  <c r="O78" i="6"/>
  <c r="S78" i="6"/>
  <c r="X77" i="6"/>
  <c r="V78" i="6" s="1"/>
  <c r="AA78" i="6"/>
  <c r="Q78" i="6"/>
  <c r="AC77" i="6"/>
  <c r="X76" i="5"/>
  <c r="S77" i="5"/>
  <c r="AC76" i="5"/>
  <c r="I77" i="5"/>
  <c r="Q77" i="5"/>
  <c r="M77" i="4"/>
  <c r="R76" i="4"/>
  <c r="AA76" i="4"/>
  <c r="K76" i="4"/>
  <c r="B77" i="4"/>
  <c r="D125" i="1"/>
  <c r="E125" i="1" s="1"/>
  <c r="AD77" i="6" l="1"/>
  <c r="M79" i="6"/>
  <c r="R78" i="6"/>
  <c r="W78" i="6"/>
  <c r="H79" i="6"/>
  <c r="D79" i="6"/>
  <c r="C79" i="6"/>
  <c r="E79" i="6" s="1"/>
  <c r="AB78" i="6"/>
  <c r="T78" i="6"/>
  <c r="V77" i="5"/>
  <c r="W77" i="5" s="1"/>
  <c r="AD76" i="5"/>
  <c r="B78" i="5"/>
  <c r="O77" i="5"/>
  <c r="T77" i="5"/>
  <c r="U76" i="4"/>
  <c r="P77" i="4"/>
  <c r="AB76" i="4"/>
  <c r="N77" i="4"/>
  <c r="H77" i="4"/>
  <c r="C77" i="4"/>
  <c r="D77" i="4"/>
  <c r="J77" i="4" s="1"/>
  <c r="G125" i="1"/>
  <c r="B126" i="1" s="1"/>
  <c r="J79" i="6" l="1"/>
  <c r="P79" i="6"/>
  <c r="U78" i="6"/>
  <c r="AC78" i="6" s="1"/>
  <c r="G79" i="6"/>
  <c r="I79" i="6" s="1"/>
  <c r="N79" i="6"/>
  <c r="H78" i="5"/>
  <c r="D78" i="5"/>
  <c r="C78" i="5"/>
  <c r="E78" i="5" s="1"/>
  <c r="R77" i="5"/>
  <c r="M78" i="5"/>
  <c r="AA77" i="5"/>
  <c r="Q77" i="4"/>
  <c r="S77" i="4"/>
  <c r="X76" i="4"/>
  <c r="AC76" i="4"/>
  <c r="E77" i="4"/>
  <c r="D126" i="1"/>
  <c r="E126" i="1" s="1"/>
  <c r="K79" i="6" l="1"/>
  <c r="B80" i="6"/>
  <c r="O79" i="6"/>
  <c r="S79" i="6"/>
  <c r="X78" i="6"/>
  <c r="Q79" i="6"/>
  <c r="U77" i="5"/>
  <c r="P78" i="5"/>
  <c r="AB77" i="5"/>
  <c r="G78" i="5"/>
  <c r="I78" i="5" s="1"/>
  <c r="N78" i="5"/>
  <c r="V77" i="4"/>
  <c r="W77" i="4" s="1"/>
  <c r="AD76" i="4"/>
  <c r="T77" i="4"/>
  <c r="G77" i="4"/>
  <c r="I77" i="4" s="1"/>
  <c r="O77" i="4" s="1"/>
  <c r="G126" i="1"/>
  <c r="B127" i="1" s="1"/>
  <c r="T79" i="6" l="1"/>
  <c r="R79" i="6"/>
  <c r="M80" i="6"/>
  <c r="AA79" i="6"/>
  <c r="D80" i="6"/>
  <c r="H80" i="6"/>
  <c r="C80" i="6"/>
  <c r="V79" i="6"/>
  <c r="AD78" i="6"/>
  <c r="B79" i="5"/>
  <c r="O78" i="5"/>
  <c r="AA78" i="5"/>
  <c r="Q78" i="5"/>
  <c r="S78" i="5"/>
  <c r="X77" i="5"/>
  <c r="AC77" i="5"/>
  <c r="R77" i="4"/>
  <c r="M78" i="4"/>
  <c r="AA77" i="4"/>
  <c r="K77" i="4"/>
  <c r="B78" i="4"/>
  <c r="D127" i="1"/>
  <c r="E127" i="1" s="1"/>
  <c r="E80" i="6" l="1"/>
  <c r="G80" i="6" s="1"/>
  <c r="I80" i="6" s="1"/>
  <c r="O80" i="6" s="1"/>
  <c r="M81" i="6" s="1"/>
  <c r="N80" i="6"/>
  <c r="W79" i="6"/>
  <c r="J80" i="6"/>
  <c r="P80" i="6"/>
  <c r="U79" i="6"/>
  <c r="AB79" i="6"/>
  <c r="T78" i="5"/>
  <c r="M79" i="5"/>
  <c r="R78" i="5"/>
  <c r="V78" i="5"/>
  <c r="W78" i="5" s="1"/>
  <c r="AD77" i="5"/>
  <c r="H79" i="5"/>
  <c r="C79" i="5"/>
  <c r="E79" i="5" s="1"/>
  <c r="D79" i="5"/>
  <c r="AB78" i="5"/>
  <c r="N78" i="4"/>
  <c r="U77" i="4"/>
  <c r="P78" i="4"/>
  <c r="AB77" i="4"/>
  <c r="H78" i="4"/>
  <c r="C78" i="4"/>
  <c r="D78" i="4"/>
  <c r="J78" i="4" s="1"/>
  <c r="G127" i="1"/>
  <c r="B128" i="1" s="1"/>
  <c r="N81" i="6" l="1"/>
  <c r="AA80" i="6"/>
  <c r="S80" i="6"/>
  <c r="X79" i="6"/>
  <c r="V80" i="6" s="1"/>
  <c r="R80" i="6"/>
  <c r="P81" i="6" s="1"/>
  <c r="Q80" i="6"/>
  <c r="K80" i="6"/>
  <c r="B81" i="6"/>
  <c r="AC79" i="6"/>
  <c r="N79" i="5"/>
  <c r="G79" i="5"/>
  <c r="I79" i="5"/>
  <c r="B80" i="5" s="1"/>
  <c r="P79" i="5"/>
  <c r="U78" i="5"/>
  <c r="Q78" i="4"/>
  <c r="X77" i="4"/>
  <c r="S78" i="4"/>
  <c r="AC77" i="4"/>
  <c r="E78" i="4"/>
  <c r="D128" i="1"/>
  <c r="E128" i="1" s="1"/>
  <c r="G128" i="1" s="1"/>
  <c r="AD79" i="6" l="1"/>
  <c r="AB80" i="6"/>
  <c r="Q81" i="6"/>
  <c r="U80" i="6"/>
  <c r="W80" i="6"/>
  <c r="AD80" i="6" s="1"/>
  <c r="S81" i="6"/>
  <c r="X80" i="6"/>
  <c r="V81" i="6" s="1"/>
  <c r="T80" i="6"/>
  <c r="AC80" i="6" s="1"/>
  <c r="D81" i="6"/>
  <c r="H81" i="6"/>
  <c r="C81" i="6"/>
  <c r="H80" i="5"/>
  <c r="D80" i="5"/>
  <c r="C80" i="5"/>
  <c r="E80" i="5" s="1"/>
  <c r="X78" i="5"/>
  <c r="S79" i="5"/>
  <c r="AC78" i="5"/>
  <c r="O79" i="5"/>
  <c r="Q79" i="5"/>
  <c r="V78" i="4"/>
  <c r="W78" i="4" s="1"/>
  <c r="AD77" i="4"/>
  <c r="T78" i="4"/>
  <c r="G78" i="4"/>
  <c r="I78" i="4" s="1"/>
  <c r="O78" i="4" s="1"/>
  <c r="B129" i="1"/>
  <c r="J81" i="6" l="1"/>
  <c r="E81" i="6"/>
  <c r="G81" i="6" s="1"/>
  <c r="I81" i="6" s="1"/>
  <c r="W81" i="6"/>
  <c r="T81" i="6"/>
  <c r="T79" i="5"/>
  <c r="G80" i="5"/>
  <c r="V79" i="5"/>
  <c r="AD78" i="5"/>
  <c r="AA79" i="5"/>
  <c r="R79" i="5"/>
  <c r="M80" i="5"/>
  <c r="M79" i="4"/>
  <c r="R78" i="4"/>
  <c r="AA78" i="4"/>
  <c r="K78" i="4"/>
  <c r="B79" i="4"/>
  <c r="D129" i="1"/>
  <c r="E129" i="1" s="1"/>
  <c r="G129" i="1" s="1"/>
  <c r="K81" i="6" l="1"/>
  <c r="O81" i="6"/>
  <c r="B82" i="6"/>
  <c r="N80" i="5"/>
  <c r="W79" i="5"/>
  <c r="P80" i="5"/>
  <c r="U79" i="5"/>
  <c r="AB79" i="5"/>
  <c r="I80" i="5"/>
  <c r="B81" i="5" s="1"/>
  <c r="AC79" i="5"/>
  <c r="P79" i="4"/>
  <c r="U78" i="4"/>
  <c r="AB78" i="4"/>
  <c r="N79" i="4"/>
  <c r="H79" i="4"/>
  <c r="C79" i="4"/>
  <c r="D79" i="4"/>
  <c r="J79" i="4" s="1"/>
  <c r="B130" i="1"/>
  <c r="D82" i="6" l="1"/>
  <c r="H82" i="6"/>
  <c r="C82" i="6"/>
  <c r="E82" i="6" s="1"/>
  <c r="M82" i="6"/>
  <c r="R81" i="6"/>
  <c r="AA81" i="6"/>
  <c r="O80" i="5"/>
  <c r="AA80" i="5"/>
  <c r="Q80" i="5"/>
  <c r="H81" i="5"/>
  <c r="D81" i="5"/>
  <c r="C81" i="5"/>
  <c r="X79" i="5"/>
  <c r="V80" i="5" s="1"/>
  <c r="W80" i="5" s="1"/>
  <c r="S80" i="5"/>
  <c r="X78" i="4"/>
  <c r="S79" i="4"/>
  <c r="AC78" i="4"/>
  <c r="Q79" i="4"/>
  <c r="E79" i="4"/>
  <c r="D130" i="1"/>
  <c r="E130" i="1" s="1"/>
  <c r="P82" i="6" l="1"/>
  <c r="U81" i="6"/>
  <c r="AB81" i="6"/>
  <c r="N82" i="6"/>
  <c r="G82" i="6"/>
  <c r="I82" i="6" s="1"/>
  <c r="J82" i="6"/>
  <c r="AD79" i="5"/>
  <c r="T80" i="5"/>
  <c r="E81" i="5"/>
  <c r="R80" i="5"/>
  <c r="M81" i="5"/>
  <c r="T79" i="4"/>
  <c r="V79" i="4"/>
  <c r="W79" i="4" s="1"/>
  <c r="AD78" i="4"/>
  <c r="G79" i="4"/>
  <c r="I79" i="4" s="1"/>
  <c r="O79" i="4" s="1"/>
  <c r="G130" i="1"/>
  <c r="B131" i="1" s="1"/>
  <c r="K82" i="6" l="1"/>
  <c r="B83" i="6"/>
  <c r="O82" i="6"/>
  <c r="AA82" i="6" s="1"/>
  <c r="S82" i="6"/>
  <c r="X81" i="6"/>
  <c r="AC81" i="6"/>
  <c r="Q82" i="6"/>
  <c r="U80" i="5"/>
  <c r="P81" i="5"/>
  <c r="G81" i="5"/>
  <c r="I81" i="5"/>
  <c r="AC80" i="5"/>
  <c r="N81" i="5"/>
  <c r="AB80" i="5"/>
  <c r="R79" i="4"/>
  <c r="M80" i="4"/>
  <c r="AA79" i="4"/>
  <c r="K79" i="4"/>
  <c r="B80" i="4"/>
  <c r="D131" i="1"/>
  <c r="E131" i="1" s="1"/>
  <c r="T82" i="6" l="1"/>
  <c r="R82" i="6"/>
  <c r="AB82" i="6" s="1"/>
  <c r="M83" i="6"/>
  <c r="V82" i="6"/>
  <c r="AD81" i="6"/>
  <c r="H83" i="6"/>
  <c r="D83" i="6"/>
  <c r="J83" i="6" s="1"/>
  <c r="C83" i="6"/>
  <c r="E83" i="6" s="1"/>
  <c r="B82" i="5"/>
  <c r="O81" i="5"/>
  <c r="AA81" i="5"/>
  <c r="Q81" i="5"/>
  <c r="S81" i="5"/>
  <c r="X80" i="5"/>
  <c r="N80" i="4"/>
  <c r="U79" i="4"/>
  <c r="P80" i="4"/>
  <c r="AB79" i="4"/>
  <c r="H80" i="4"/>
  <c r="C80" i="4"/>
  <c r="D80" i="4"/>
  <c r="G131" i="1"/>
  <c r="B132" i="1" s="1"/>
  <c r="U82" i="6" l="1"/>
  <c r="AC82" i="6" s="1"/>
  <c r="P83" i="6"/>
  <c r="W82" i="6"/>
  <c r="G83" i="6"/>
  <c r="I83" i="6" s="1"/>
  <c r="N83" i="6"/>
  <c r="AB81" i="5"/>
  <c r="M82" i="5"/>
  <c r="R81" i="5"/>
  <c r="V81" i="5"/>
  <c r="W81" i="5" s="1"/>
  <c r="AD80" i="5"/>
  <c r="T81" i="5"/>
  <c r="H82" i="5"/>
  <c r="C82" i="5"/>
  <c r="E82" i="5" s="1"/>
  <c r="D82" i="5"/>
  <c r="J80" i="4"/>
  <c r="X79" i="4"/>
  <c r="S80" i="4"/>
  <c r="AC79" i="4"/>
  <c r="Q80" i="4"/>
  <c r="E80" i="4"/>
  <c r="D132" i="1"/>
  <c r="E132" i="1" s="1"/>
  <c r="K83" i="6" l="1"/>
  <c r="B84" i="6"/>
  <c r="O83" i="6"/>
  <c r="AA83" i="6" s="1"/>
  <c r="Q83" i="6"/>
  <c r="X82" i="6"/>
  <c r="V83" i="6" s="1"/>
  <c r="S83" i="6"/>
  <c r="P82" i="5"/>
  <c r="U81" i="5"/>
  <c r="G82" i="5"/>
  <c r="I82" i="5"/>
  <c r="AC81" i="5"/>
  <c r="N82" i="5"/>
  <c r="T80" i="4"/>
  <c r="V80" i="4"/>
  <c r="AD79" i="4"/>
  <c r="G80" i="4"/>
  <c r="I80" i="4" s="1"/>
  <c r="O80" i="4" s="1"/>
  <c r="G132" i="1"/>
  <c r="B133" i="1" s="1"/>
  <c r="AD82" i="6" l="1"/>
  <c r="M84" i="6"/>
  <c r="R83" i="6"/>
  <c r="AB83" i="6" s="1"/>
  <c r="T83" i="6"/>
  <c r="H84" i="6"/>
  <c r="D84" i="6"/>
  <c r="C84" i="6"/>
  <c r="E84" i="6" s="1"/>
  <c r="G84" i="6" s="1"/>
  <c r="W83" i="6"/>
  <c r="B83" i="5"/>
  <c r="O82" i="5"/>
  <c r="X81" i="5"/>
  <c r="S82" i="5"/>
  <c r="Q82" i="5"/>
  <c r="M81" i="4"/>
  <c r="R80" i="4"/>
  <c r="AA80" i="4"/>
  <c r="W80" i="4"/>
  <c r="K80" i="4"/>
  <c r="B81" i="4"/>
  <c r="D133" i="1"/>
  <c r="E133" i="1" s="1"/>
  <c r="I84" i="6" l="1"/>
  <c r="U83" i="6"/>
  <c r="P84" i="6"/>
  <c r="J84" i="6"/>
  <c r="N84" i="6"/>
  <c r="O84" i="6"/>
  <c r="M85" i="6" s="1"/>
  <c r="H83" i="5"/>
  <c r="C83" i="5"/>
  <c r="D83" i="5"/>
  <c r="M83" i="5"/>
  <c r="R82" i="5"/>
  <c r="T82" i="5"/>
  <c r="V82" i="5"/>
  <c r="W82" i="5" s="1"/>
  <c r="AD81" i="5"/>
  <c r="AA82" i="5"/>
  <c r="U80" i="4"/>
  <c r="P81" i="4"/>
  <c r="AB80" i="4"/>
  <c r="N81" i="4"/>
  <c r="H81" i="4"/>
  <c r="C81" i="4"/>
  <c r="D81" i="4"/>
  <c r="J81" i="4" s="1"/>
  <c r="G133" i="1"/>
  <c r="B134" i="1" s="1"/>
  <c r="R84" i="6" l="1"/>
  <c r="U84" i="6" s="1"/>
  <c r="N85" i="6"/>
  <c r="AA84" i="6"/>
  <c r="Q84" i="6"/>
  <c r="AB84" i="6" s="1"/>
  <c r="P85" i="6"/>
  <c r="S84" i="6"/>
  <c r="X83" i="6"/>
  <c r="K84" i="6"/>
  <c r="B85" i="6"/>
  <c r="AC83" i="6"/>
  <c r="E83" i="5"/>
  <c r="N83" i="5"/>
  <c r="U82" i="5"/>
  <c r="AC82" i="5" s="1"/>
  <c r="P83" i="5"/>
  <c r="AB82" i="5"/>
  <c r="Q81" i="4"/>
  <c r="E81" i="4"/>
  <c r="S81" i="4"/>
  <c r="X80" i="4"/>
  <c r="AC80" i="4"/>
  <c r="G81" i="4"/>
  <c r="I81" i="4" s="1"/>
  <c r="O81" i="4" s="1"/>
  <c r="D134" i="1"/>
  <c r="E134" i="1" s="1"/>
  <c r="S85" i="6" l="1"/>
  <c r="T84" i="6"/>
  <c r="AC84" i="6" s="1"/>
  <c r="X84" i="6"/>
  <c r="H85" i="6"/>
  <c r="D85" i="6"/>
  <c r="C85" i="6"/>
  <c r="E85" i="6" s="1"/>
  <c r="G85" i="6" s="1"/>
  <c r="Q85" i="6"/>
  <c r="V84" i="6"/>
  <c r="AD83" i="6"/>
  <c r="S83" i="5"/>
  <c r="X82" i="5"/>
  <c r="Q83" i="5"/>
  <c r="G83" i="5"/>
  <c r="I83" i="5"/>
  <c r="R81" i="4"/>
  <c r="M82" i="4"/>
  <c r="V81" i="4"/>
  <c r="AD80" i="4"/>
  <c r="AB81" i="4"/>
  <c r="T81" i="4"/>
  <c r="AA81" i="4"/>
  <c r="K81" i="4"/>
  <c r="B82" i="4"/>
  <c r="G134" i="1"/>
  <c r="B135" i="1" s="1"/>
  <c r="J85" i="6" l="1"/>
  <c r="T85" i="6"/>
  <c r="V85" i="6"/>
  <c r="W84" i="6"/>
  <c r="AD84" i="6" s="1"/>
  <c r="I85" i="6"/>
  <c r="V83" i="5"/>
  <c r="W83" i="5" s="1"/>
  <c r="AD82" i="5"/>
  <c r="T83" i="5"/>
  <c r="B84" i="5"/>
  <c r="O83" i="5"/>
  <c r="W81" i="4"/>
  <c r="N82" i="4"/>
  <c r="P82" i="4"/>
  <c r="U81" i="4"/>
  <c r="AC81" i="4" s="1"/>
  <c r="H82" i="4"/>
  <c r="D82" i="4"/>
  <c r="C82" i="4"/>
  <c r="D135" i="1"/>
  <c r="E135" i="1" s="1"/>
  <c r="W85" i="6" l="1"/>
  <c r="K85" i="6"/>
  <c r="O85" i="6"/>
  <c r="B86" i="6"/>
  <c r="H84" i="5"/>
  <c r="D84" i="5"/>
  <c r="C84" i="5"/>
  <c r="E84" i="5" s="1"/>
  <c r="R83" i="5"/>
  <c r="M84" i="5"/>
  <c r="AA83" i="5"/>
  <c r="J82" i="4"/>
  <c r="E82" i="4"/>
  <c r="G82" i="4" s="1"/>
  <c r="I82" i="4" s="1"/>
  <c r="O82" i="4" s="1"/>
  <c r="AA82" i="4" s="1"/>
  <c r="X81" i="4"/>
  <c r="V82" i="4" s="1"/>
  <c r="W82" i="4" s="1"/>
  <c r="S82" i="4"/>
  <c r="Q82" i="4"/>
  <c r="G135" i="1"/>
  <c r="B136" i="1" s="1"/>
  <c r="M86" i="6" l="1"/>
  <c r="R85" i="6"/>
  <c r="AA85" i="6"/>
  <c r="D86" i="6"/>
  <c r="H86" i="6"/>
  <c r="C86" i="6"/>
  <c r="G84" i="5"/>
  <c r="I84" i="5" s="1"/>
  <c r="U83" i="5"/>
  <c r="P84" i="5"/>
  <c r="AB83" i="5"/>
  <c r="N84" i="5"/>
  <c r="AD81" i="4"/>
  <c r="M83" i="4"/>
  <c r="R82" i="4"/>
  <c r="AB82" i="4" s="1"/>
  <c r="T82" i="4"/>
  <c r="K82" i="4"/>
  <c r="B83" i="4"/>
  <c r="D136" i="1"/>
  <c r="E136" i="1" s="1"/>
  <c r="E86" i="6" l="1"/>
  <c r="G86" i="6" s="1"/>
  <c r="J86" i="6"/>
  <c r="P86" i="6"/>
  <c r="U85" i="6"/>
  <c r="AB85" i="6"/>
  <c r="N86" i="6"/>
  <c r="B85" i="5"/>
  <c r="O84" i="5"/>
  <c r="X83" i="5"/>
  <c r="S84" i="5"/>
  <c r="AC83" i="5"/>
  <c r="AA84" i="5"/>
  <c r="Q84" i="5"/>
  <c r="P83" i="4"/>
  <c r="U82" i="4"/>
  <c r="N83" i="4"/>
  <c r="H83" i="4"/>
  <c r="C83" i="4"/>
  <c r="D83" i="4"/>
  <c r="G136" i="1"/>
  <c r="B137" i="1" s="1"/>
  <c r="I86" i="6" l="1"/>
  <c r="O86" i="6" s="1"/>
  <c r="R86" i="6" s="1"/>
  <c r="P87" i="6" s="1"/>
  <c r="AA86" i="6"/>
  <c r="S86" i="6"/>
  <c r="X85" i="6"/>
  <c r="AC85" i="6"/>
  <c r="Q86" i="6"/>
  <c r="AB86" i="6" s="1"/>
  <c r="K86" i="6"/>
  <c r="B87" i="6"/>
  <c r="V84" i="5"/>
  <c r="W84" i="5" s="1"/>
  <c r="AD83" i="5"/>
  <c r="R84" i="5"/>
  <c r="M85" i="5"/>
  <c r="AB84" i="5"/>
  <c r="H85" i="5"/>
  <c r="D85" i="5"/>
  <c r="C85" i="5"/>
  <c r="E85" i="5" s="1"/>
  <c r="T84" i="5"/>
  <c r="J83" i="4"/>
  <c r="E83" i="4"/>
  <c r="X82" i="4"/>
  <c r="S83" i="4"/>
  <c r="Q83" i="4"/>
  <c r="AC82" i="4"/>
  <c r="G83" i="4"/>
  <c r="I83" i="4" s="1"/>
  <c r="D137" i="1"/>
  <c r="E137" i="1" s="1"/>
  <c r="M87" i="6" l="1"/>
  <c r="N87" i="6" s="1"/>
  <c r="U86" i="6"/>
  <c r="S87" i="6" s="1"/>
  <c r="Q87" i="6"/>
  <c r="V86" i="6"/>
  <c r="AD85" i="6"/>
  <c r="H87" i="6"/>
  <c r="D87" i="6"/>
  <c r="C87" i="6"/>
  <c r="X86" i="6"/>
  <c r="T86" i="6"/>
  <c r="N85" i="5"/>
  <c r="P85" i="5"/>
  <c r="U84" i="5"/>
  <c r="G85" i="5"/>
  <c r="I85" i="5" s="1"/>
  <c r="K83" i="4"/>
  <c r="O83" i="4"/>
  <c r="T83" i="4"/>
  <c r="V83" i="4"/>
  <c r="W83" i="4" s="1"/>
  <c r="AD82" i="4"/>
  <c r="B84" i="4"/>
  <c r="H84" i="4" s="1"/>
  <c r="D84" i="4"/>
  <c r="J84" i="4" s="1"/>
  <c r="G137" i="1"/>
  <c r="B138" i="1" s="1"/>
  <c r="AC86" i="6" l="1"/>
  <c r="E87" i="6"/>
  <c r="G87" i="6" s="1"/>
  <c r="V87" i="6"/>
  <c r="W86" i="6"/>
  <c r="AD86" i="6" s="1"/>
  <c r="J87" i="6"/>
  <c r="T87" i="6"/>
  <c r="B86" i="5"/>
  <c r="O85" i="5"/>
  <c r="S85" i="5"/>
  <c r="X84" i="5"/>
  <c r="Q85" i="5"/>
  <c r="AC84" i="5"/>
  <c r="C84" i="4"/>
  <c r="R83" i="4"/>
  <c r="M84" i="4"/>
  <c r="AA83" i="4"/>
  <c r="E84" i="4"/>
  <c r="D138" i="1"/>
  <c r="E138" i="1" s="1"/>
  <c r="I87" i="6" l="1"/>
  <c r="K87" i="6" s="1"/>
  <c r="W87" i="6"/>
  <c r="T85" i="5"/>
  <c r="AA85" i="5"/>
  <c r="R85" i="5"/>
  <c r="M86" i="5"/>
  <c r="AB85" i="5"/>
  <c r="H86" i="5"/>
  <c r="D86" i="5"/>
  <c r="C86" i="5"/>
  <c r="E86" i="5" s="1"/>
  <c r="V85" i="5"/>
  <c r="AD84" i="5"/>
  <c r="N84" i="4"/>
  <c r="P84" i="4"/>
  <c r="U83" i="4"/>
  <c r="AB83" i="4"/>
  <c r="G84" i="4"/>
  <c r="I84" i="4" s="1"/>
  <c r="K84" i="4" s="1"/>
  <c r="G138" i="1"/>
  <c r="B139" i="1" s="1"/>
  <c r="B88" i="6" l="1"/>
  <c r="D88" i="6" s="1"/>
  <c r="O87" i="6"/>
  <c r="AA87" i="6" s="1"/>
  <c r="R87" i="6"/>
  <c r="M88" i="6"/>
  <c r="W85" i="5"/>
  <c r="G86" i="5"/>
  <c r="I86" i="5"/>
  <c r="B87" i="5" s="1"/>
  <c r="N86" i="5"/>
  <c r="P86" i="5"/>
  <c r="U85" i="5"/>
  <c r="AC85" i="5" s="1"/>
  <c r="Q84" i="4"/>
  <c r="O84" i="4"/>
  <c r="S84" i="4"/>
  <c r="X83" i="4"/>
  <c r="AC83" i="4"/>
  <c r="B85" i="4"/>
  <c r="H85" i="4" s="1"/>
  <c r="D139" i="1"/>
  <c r="E139" i="1" s="1"/>
  <c r="C88" i="6" l="1"/>
  <c r="E88" i="6" s="1"/>
  <c r="G88" i="6" s="1"/>
  <c r="I88" i="6" s="1"/>
  <c r="H88" i="6"/>
  <c r="N88" i="6"/>
  <c r="U87" i="6"/>
  <c r="P88" i="6"/>
  <c r="AB87" i="6"/>
  <c r="J88" i="6"/>
  <c r="H87" i="5"/>
  <c r="C87" i="5"/>
  <c r="D87" i="5"/>
  <c r="Q86" i="5"/>
  <c r="O86" i="5"/>
  <c r="AA86" i="5" s="1"/>
  <c r="X85" i="5"/>
  <c r="V86" i="5" s="1"/>
  <c r="S86" i="5"/>
  <c r="AD85" i="5"/>
  <c r="M85" i="4"/>
  <c r="R84" i="4"/>
  <c r="AB84" i="4" s="1"/>
  <c r="AA84" i="4"/>
  <c r="V84" i="4"/>
  <c r="W84" i="4" s="1"/>
  <c r="AD83" i="4"/>
  <c r="T84" i="4"/>
  <c r="C85" i="4"/>
  <c r="D85" i="4"/>
  <c r="J85" i="4" s="1"/>
  <c r="G139" i="1"/>
  <c r="B140" i="1" s="1"/>
  <c r="K88" i="6" l="1"/>
  <c r="B89" i="6"/>
  <c r="O88" i="6"/>
  <c r="Q88" i="6"/>
  <c r="AA88" i="6"/>
  <c r="S88" i="6"/>
  <c r="X87" i="6"/>
  <c r="AC87" i="6"/>
  <c r="M87" i="5"/>
  <c r="R86" i="5"/>
  <c r="T86" i="5"/>
  <c r="AB86" i="5"/>
  <c r="E87" i="5"/>
  <c r="W86" i="5"/>
  <c r="N85" i="4"/>
  <c r="P85" i="4"/>
  <c r="U84" i="4"/>
  <c r="AC84" i="4" s="1"/>
  <c r="E85" i="4"/>
  <c r="D140" i="1"/>
  <c r="E140" i="1" s="1"/>
  <c r="G140" i="1" s="1"/>
  <c r="T88" i="6" l="1"/>
  <c r="M89" i="6"/>
  <c r="R88" i="6"/>
  <c r="D89" i="6"/>
  <c r="H89" i="6"/>
  <c r="C89" i="6"/>
  <c r="V88" i="6"/>
  <c r="AD87" i="6"/>
  <c r="G87" i="5"/>
  <c r="I87" i="5" s="1"/>
  <c r="P87" i="5"/>
  <c r="U86" i="5"/>
  <c r="AC86" i="5"/>
  <c r="N87" i="5"/>
  <c r="S85" i="4"/>
  <c r="X84" i="4"/>
  <c r="Q85" i="4"/>
  <c r="G85" i="4"/>
  <c r="I85" i="4" s="1"/>
  <c r="B141" i="1"/>
  <c r="J89" i="6" l="1"/>
  <c r="U88" i="6"/>
  <c r="P89" i="6"/>
  <c r="W88" i="6"/>
  <c r="N89" i="6"/>
  <c r="AC88" i="6"/>
  <c r="E89" i="6"/>
  <c r="AB88" i="6"/>
  <c r="B88" i="5"/>
  <c r="O87" i="5"/>
  <c r="Q87" i="5"/>
  <c r="AA87" i="5"/>
  <c r="X86" i="5"/>
  <c r="S87" i="5"/>
  <c r="K85" i="4"/>
  <c r="O85" i="4"/>
  <c r="V85" i="4"/>
  <c r="W85" i="4" s="1"/>
  <c r="AD84" i="4"/>
  <c r="T85" i="4"/>
  <c r="B86" i="4"/>
  <c r="H86" i="4" s="1"/>
  <c r="D141" i="1"/>
  <c r="E141" i="1" s="1"/>
  <c r="G141" i="1" s="1"/>
  <c r="G89" i="6" l="1"/>
  <c r="I89" i="6" s="1"/>
  <c r="Q89" i="6"/>
  <c r="X88" i="6"/>
  <c r="V89" i="6" s="1"/>
  <c r="S89" i="6"/>
  <c r="V87" i="5"/>
  <c r="AD86" i="5"/>
  <c r="M88" i="5"/>
  <c r="R87" i="5"/>
  <c r="H88" i="5"/>
  <c r="C88" i="5"/>
  <c r="E88" i="5" s="1"/>
  <c r="D88" i="5"/>
  <c r="T87" i="5"/>
  <c r="R85" i="4"/>
  <c r="M86" i="4"/>
  <c r="AA85" i="4"/>
  <c r="C86" i="4"/>
  <c r="D86" i="4"/>
  <c r="J86" i="4" s="1"/>
  <c r="B142" i="1"/>
  <c r="AD88" i="6" l="1"/>
  <c r="K89" i="6"/>
  <c r="B90" i="6"/>
  <c r="O89" i="6"/>
  <c r="T89" i="6"/>
  <c r="W89" i="6"/>
  <c r="N88" i="5"/>
  <c r="P88" i="5"/>
  <c r="U87" i="5"/>
  <c r="AC87" i="5" s="1"/>
  <c r="G88" i="5"/>
  <c r="I88" i="5"/>
  <c r="AB87" i="5"/>
  <c r="W87" i="5"/>
  <c r="N86" i="4"/>
  <c r="U85" i="4"/>
  <c r="P86" i="4"/>
  <c r="AB85" i="4"/>
  <c r="E86" i="4"/>
  <c r="D142" i="1"/>
  <c r="E142" i="1" s="1"/>
  <c r="G142" i="1" s="1"/>
  <c r="M90" i="6" l="1"/>
  <c r="R89" i="6"/>
  <c r="AA89" i="6"/>
  <c r="D90" i="6"/>
  <c r="H90" i="6"/>
  <c r="C90" i="6"/>
  <c r="Q88" i="5"/>
  <c r="O88" i="5"/>
  <c r="B89" i="5"/>
  <c r="AD87" i="5"/>
  <c r="X87" i="5"/>
  <c r="V88" i="5" s="1"/>
  <c r="S88" i="5"/>
  <c r="AA88" i="5"/>
  <c r="Q86" i="4"/>
  <c r="S86" i="4"/>
  <c r="X85" i="4"/>
  <c r="AC85" i="4"/>
  <c r="G86" i="4"/>
  <c r="I86" i="4" s="1"/>
  <c r="O86" i="4" s="1"/>
  <c r="AA86" i="4" s="1"/>
  <c r="B143" i="1"/>
  <c r="J90" i="6" l="1"/>
  <c r="E90" i="6"/>
  <c r="G90" i="6" s="1"/>
  <c r="I90" i="6" s="1"/>
  <c r="U89" i="6"/>
  <c r="P90" i="6"/>
  <c r="AB89" i="6"/>
  <c r="N90" i="6"/>
  <c r="W88" i="5"/>
  <c r="R88" i="5"/>
  <c r="M89" i="5"/>
  <c r="T88" i="5"/>
  <c r="H89" i="5"/>
  <c r="C89" i="5"/>
  <c r="E89" i="5" s="1"/>
  <c r="D89" i="5"/>
  <c r="AB88" i="5"/>
  <c r="T86" i="4"/>
  <c r="K86" i="4"/>
  <c r="M87" i="4"/>
  <c r="R86" i="4"/>
  <c r="AB86" i="4" s="1"/>
  <c r="V86" i="4"/>
  <c r="W86" i="4" s="1"/>
  <c r="AD85" i="4"/>
  <c r="B87" i="4"/>
  <c r="H87" i="4" s="1"/>
  <c r="D143" i="1"/>
  <c r="E143" i="1" s="1"/>
  <c r="G143" i="1" s="1"/>
  <c r="K90" i="6" l="1"/>
  <c r="B91" i="6"/>
  <c r="O90" i="6"/>
  <c r="AA90" i="6" s="1"/>
  <c r="Q90" i="6"/>
  <c r="X89" i="6"/>
  <c r="S90" i="6"/>
  <c r="AC89" i="6"/>
  <c r="N89" i="5"/>
  <c r="P89" i="5"/>
  <c r="U88" i="5"/>
  <c r="G89" i="5"/>
  <c r="I89" i="5"/>
  <c r="AC88" i="5"/>
  <c r="N87" i="4"/>
  <c r="P87" i="4"/>
  <c r="U86" i="4"/>
  <c r="AC86" i="4" s="1"/>
  <c r="C87" i="4"/>
  <c r="D87" i="4"/>
  <c r="J87" i="4" s="1"/>
  <c r="B144" i="1"/>
  <c r="V90" i="6" l="1"/>
  <c r="AD89" i="6"/>
  <c r="R90" i="6"/>
  <c r="AB90" i="6" s="1"/>
  <c r="M91" i="6"/>
  <c r="H91" i="6"/>
  <c r="D91" i="6"/>
  <c r="C91" i="6"/>
  <c r="T90" i="6"/>
  <c r="B90" i="5"/>
  <c r="S89" i="5"/>
  <c r="X88" i="5"/>
  <c r="O89" i="5"/>
  <c r="Q89" i="5"/>
  <c r="AA89" i="5"/>
  <c r="S87" i="4"/>
  <c r="X86" i="4"/>
  <c r="Q87" i="4"/>
  <c r="E87" i="4"/>
  <c r="D144" i="1"/>
  <c r="E144" i="1" s="1"/>
  <c r="G144" i="1" s="1"/>
  <c r="J91" i="6" l="1"/>
  <c r="N91" i="6"/>
  <c r="W90" i="6"/>
  <c r="U90" i="6"/>
  <c r="AC90" i="6" s="1"/>
  <c r="P91" i="6"/>
  <c r="E91" i="6"/>
  <c r="T89" i="5"/>
  <c r="AB89" i="5"/>
  <c r="H90" i="5"/>
  <c r="D90" i="5"/>
  <c r="C90" i="5"/>
  <c r="E90" i="5" s="1"/>
  <c r="V89" i="5"/>
  <c r="AD88" i="5"/>
  <c r="R89" i="5"/>
  <c r="M90" i="5"/>
  <c r="V87" i="4"/>
  <c r="W87" i="4" s="1"/>
  <c r="AD86" i="4"/>
  <c r="T87" i="4"/>
  <c r="G87" i="4"/>
  <c r="I87" i="4" s="1"/>
  <c r="B145" i="1"/>
  <c r="Q91" i="6" l="1"/>
  <c r="X90" i="6"/>
  <c r="V91" i="6" s="1"/>
  <c r="S91" i="6"/>
  <c r="G91" i="6"/>
  <c r="I91" i="6" s="1"/>
  <c r="AD90" i="6"/>
  <c r="N90" i="5"/>
  <c r="P90" i="5"/>
  <c r="U89" i="5"/>
  <c r="G90" i="5"/>
  <c r="I90" i="5"/>
  <c r="B91" i="5" s="1"/>
  <c r="W89" i="5"/>
  <c r="AC89" i="5"/>
  <c r="K87" i="4"/>
  <c r="O87" i="4"/>
  <c r="B88" i="4"/>
  <c r="H88" i="4" s="1"/>
  <c r="D145" i="1"/>
  <c r="E145" i="1" s="1"/>
  <c r="W91" i="6" l="1"/>
  <c r="K91" i="6"/>
  <c r="B92" i="6"/>
  <c r="O91" i="6"/>
  <c r="T91" i="6"/>
  <c r="Q90" i="5"/>
  <c r="H91" i="5"/>
  <c r="D91" i="5"/>
  <c r="C91" i="5"/>
  <c r="E91" i="5" s="1"/>
  <c r="S90" i="5"/>
  <c r="X89" i="5"/>
  <c r="V90" i="5" s="1"/>
  <c r="O90" i="5"/>
  <c r="M88" i="4"/>
  <c r="R87" i="4"/>
  <c r="AA87" i="4"/>
  <c r="C88" i="4"/>
  <c r="D88" i="4"/>
  <c r="J88" i="4" s="1"/>
  <c r="G145" i="1"/>
  <c r="B146" i="1" s="1"/>
  <c r="M92" i="6" l="1"/>
  <c r="R91" i="6"/>
  <c r="AA91" i="6"/>
  <c r="H92" i="6"/>
  <c r="D92" i="6"/>
  <c r="C92" i="6"/>
  <c r="M91" i="5"/>
  <c r="R90" i="5"/>
  <c r="W90" i="5"/>
  <c r="T90" i="5"/>
  <c r="G91" i="5"/>
  <c r="I91" i="5" s="1"/>
  <c r="AA90" i="5"/>
  <c r="AD89" i="5"/>
  <c r="AB90" i="5"/>
  <c r="N88" i="4"/>
  <c r="U87" i="4"/>
  <c r="P88" i="4"/>
  <c r="AB87" i="4"/>
  <c r="E88" i="4"/>
  <c r="D146" i="1"/>
  <c r="E146" i="1" s="1"/>
  <c r="E92" i="6" l="1"/>
  <c r="G92" i="6" s="1"/>
  <c r="J92" i="6"/>
  <c r="U91" i="6"/>
  <c r="P92" i="6"/>
  <c r="AB91" i="6"/>
  <c r="N92" i="6"/>
  <c r="B92" i="5"/>
  <c r="U90" i="5"/>
  <c r="P91" i="5"/>
  <c r="N91" i="5"/>
  <c r="O91" i="5"/>
  <c r="AA91" i="5" s="1"/>
  <c r="Q88" i="4"/>
  <c r="S88" i="4"/>
  <c r="X87" i="4"/>
  <c r="AC87" i="4"/>
  <c r="G88" i="4"/>
  <c r="I88" i="4" s="1"/>
  <c r="G146" i="1"/>
  <c r="B147" i="1" s="1"/>
  <c r="I92" i="6" l="1"/>
  <c r="O92" i="6" s="1"/>
  <c r="R92" i="6" s="1"/>
  <c r="U92" i="6" s="1"/>
  <c r="Q92" i="6"/>
  <c r="P93" i="6"/>
  <c r="S92" i="6"/>
  <c r="X91" i="6"/>
  <c r="AC91" i="6"/>
  <c r="K92" i="6"/>
  <c r="X90" i="5"/>
  <c r="S91" i="5"/>
  <c r="R91" i="5"/>
  <c r="U91" i="5" s="1"/>
  <c r="S92" i="5" s="1"/>
  <c r="AC90" i="5"/>
  <c r="H92" i="5"/>
  <c r="C92" i="5"/>
  <c r="D92" i="5"/>
  <c r="M92" i="5"/>
  <c r="Q91" i="5"/>
  <c r="P92" i="5"/>
  <c r="K88" i="4"/>
  <c r="O88" i="4"/>
  <c r="V88" i="4"/>
  <c r="W88" i="4" s="1"/>
  <c r="AD87" i="4"/>
  <c r="T88" i="4"/>
  <c r="B89" i="4"/>
  <c r="H89" i="4" s="1"/>
  <c r="D147" i="1"/>
  <c r="E147" i="1" s="1"/>
  <c r="B93" i="6" l="1"/>
  <c r="D93" i="6" s="1"/>
  <c r="AB92" i="6"/>
  <c r="AA92" i="6"/>
  <c r="M93" i="6"/>
  <c r="N93" i="6" s="1"/>
  <c r="H93" i="6"/>
  <c r="C93" i="6"/>
  <c r="S93" i="6"/>
  <c r="T92" i="6"/>
  <c r="AC92" i="6" s="1"/>
  <c r="X92" i="6"/>
  <c r="Q93" i="6"/>
  <c r="V92" i="6"/>
  <c r="AD91" i="6"/>
  <c r="T92" i="5"/>
  <c r="AB91" i="5"/>
  <c r="E92" i="5"/>
  <c r="X91" i="5"/>
  <c r="T91" i="5"/>
  <c r="AC91" i="5" s="1"/>
  <c r="Q92" i="5"/>
  <c r="N92" i="5"/>
  <c r="V91" i="5"/>
  <c r="W91" i="5" s="1"/>
  <c r="AD91" i="5" s="1"/>
  <c r="AD90" i="5"/>
  <c r="M89" i="4"/>
  <c r="R88" i="4"/>
  <c r="AA88" i="4"/>
  <c r="C89" i="4"/>
  <c r="D89" i="4"/>
  <c r="J89" i="4" s="1"/>
  <c r="G147" i="1"/>
  <c r="B148" i="1" s="1"/>
  <c r="J93" i="6" l="1"/>
  <c r="V93" i="6"/>
  <c r="W92" i="6"/>
  <c r="AD92" i="6" s="1"/>
  <c r="E93" i="6"/>
  <c r="T93" i="6"/>
  <c r="V92" i="5"/>
  <c r="G92" i="5"/>
  <c r="I92" i="5" s="1"/>
  <c r="P89" i="4"/>
  <c r="U88" i="4"/>
  <c r="AB88" i="4"/>
  <c r="N89" i="4"/>
  <c r="E89" i="4"/>
  <c r="D148" i="1"/>
  <c r="E148" i="1" s="1"/>
  <c r="G148" i="1" s="1"/>
  <c r="G93" i="6" l="1"/>
  <c r="I93" i="6" s="1"/>
  <c r="W93" i="6"/>
  <c r="B93" i="5"/>
  <c r="O92" i="5"/>
  <c r="W92" i="5"/>
  <c r="Q89" i="4"/>
  <c r="S89" i="4"/>
  <c r="X88" i="4"/>
  <c r="AC88" i="4"/>
  <c r="G89" i="4"/>
  <c r="I89" i="4" s="1"/>
  <c r="B149" i="1"/>
  <c r="K93" i="6" l="1"/>
  <c r="O93" i="6"/>
  <c r="B94" i="6"/>
  <c r="R92" i="5"/>
  <c r="M93" i="5"/>
  <c r="AA92" i="5"/>
  <c r="H93" i="5"/>
  <c r="C93" i="5"/>
  <c r="E93" i="5" s="1"/>
  <c r="D93" i="5"/>
  <c r="K89" i="4"/>
  <c r="O89" i="4"/>
  <c r="V89" i="4"/>
  <c r="W89" i="4" s="1"/>
  <c r="AD88" i="4"/>
  <c r="T89" i="4"/>
  <c r="B90" i="4"/>
  <c r="H90" i="4" s="1"/>
  <c r="D149" i="1"/>
  <c r="E149" i="1" s="1"/>
  <c r="H94" i="6" l="1"/>
  <c r="D94" i="6"/>
  <c r="C94" i="6"/>
  <c r="M94" i="6"/>
  <c r="R93" i="6"/>
  <c r="AA93" i="6"/>
  <c r="N93" i="5"/>
  <c r="G93" i="5"/>
  <c r="I93" i="5" s="1"/>
  <c r="P93" i="5"/>
  <c r="U92" i="5"/>
  <c r="AB92" i="5"/>
  <c r="M90" i="4"/>
  <c r="R89" i="4"/>
  <c r="AA89" i="4"/>
  <c r="C90" i="4"/>
  <c r="D90" i="4"/>
  <c r="J90" i="4" s="1"/>
  <c r="G149" i="1"/>
  <c r="B150" i="1" s="1"/>
  <c r="J94" i="6" l="1"/>
  <c r="E94" i="6"/>
  <c r="P94" i="6"/>
  <c r="U93" i="6"/>
  <c r="AB93" i="6"/>
  <c r="N94" i="6"/>
  <c r="B94" i="5"/>
  <c r="O93" i="5"/>
  <c r="AC92" i="5"/>
  <c r="X92" i="5"/>
  <c r="S93" i="5"/>
  <c r="Q93" i="5"/>
  <c r="AA93" i="5"/>
  <c r="P90" i="4"/>
  <c r="U89" i="4"/>
  <c r="AB89" i="4"/>
  <c r="N90" i="4"/>
  <c r="E90" i="4"/>
  <c r="D150" i="1"/>
  <c r="E150" i="1" s="1"/>
  <c r="G94" i="6" l="1"/>
  <c r="I94" i="6" s="1"/>
  <c r="S94" i="6"/>
  <c r="X93" i="6"/>
  <c r="AC93" i="6"/>
  <c r="Q94" i="6"/>
  <c r="M94" i="5"/>
  <c r="R93" i="5"/>
  <c r="V93" i="5"/>
  <c r="AD92" i="5"/>
  <c r="T93" i="5"/>
  <c r="H94" i="5"/>
  <c r="D94" i="5"/>
  <c r="C94" i="5"/>
  <c r="E94" i="5" s="1"/>
  <c r="Q90" i="4"/>
  <c r="S90" i="4"/>
  <c r="X89" i="4"/>
  <c r="AC89" i="4"/>
  <c r="G90" i="4"/>
  <c r="I90" i="4" s="1"/>
  <c r="G150" i="1"/>
  <c r="B151" i="1" s="1"/>
  <c r="K94" i="6" l="1"/>
  <c r="B95" i="6"/>
  <c r="O94" i="6"/>
  <c r="V94" i="6"/>
  <c r="AD93" i="6"/>
  <c r="T94" i="6"/>
  <c r="W93" i="5"/>
  <c r="G94" i="5"/>
  <c r="I94" i="5"/>
  <c r="AB93" i="5"/>
  <c r="U93" i="5"/>
  <c r="P94" i="5"/>
  <c r="AC93" i="5"/>
  <c r="N94" i="5"/>
  <c r="T90" i="4"/>
  <c r="K90" i="4"/>
  <c r="O90" i="4"/>
  <c r="V90" i="4"/>
  <c r="W90" i="4" s="1"/>
  <c r="AD89" i="4"/>
  <c r="B91" i="4"/>
  <c r="H91" i="4" s="1"/>
  <c r="D151" i="1"/>
  <c r="E151" i="1" s="1"/>
  <c r="W94" i="6" l="1"/>
  <c r="R94" i="6"/>
  <c r="M95" i="6"/>
  <c r="AA94" i="6"/>
  <c r="H95" i="6"/>
  <c r="D95" i="6"/>
  <c r="C95" i="6"/>
  <c r="E95" i="6" s="1"/>
  <c r="G95" i="6" s="1"/>
  <c r="X93" i="5"/>
  <c r="V94" i="5" s="1"/>
  <c r="W94" i="5" s="1"/>
  <c r="S94" i="5"/>
  <c r="B95" i="5"/>
  <c r="Q94" i="5"/>
  <c r="O94" i="5"/>
  <c r="AD93" i="5"/>
  <c r="M91" i="4"/>
  <c r="R90" i="4"/>
  <c r="AA90" i="4"/>
  <c r="C91" i="4"/>
  <c r="D91" i="4"/>
  <c r="J91" i="4" s="1"/>
  <c r="G151" i="1"/>
  <c r="B152" i="1" s="1"/>
  <c r="J95" i="6" l="1"/>
  <c r="U94" i="6"/>
  <c r="P95" i="6"/>
  <c r="AB94" i="6"/>
  <c r="I95" i="6"/>
  <c r="N95" i="6"/>
  <c r="T94" i="5"/>
  <c r="AB94" i="5"/>
  <c r="M95" i="5"/>
  <c r="R94" i="5"/>
  <c r="H95" i="5"/>
  <c r="D95" i="5"/>
  <c r="C95" i="5"/>
  <c r="AA94" i="5"/>
  <c r="P91" i="4"/>
  <c r="U90" i="4"/>
  <c r="AB90" i="4"/>
  <c r="N91" i="4"/>
  <c r="E91" i="4"/>
  <c r="D152" i="1"/>
  <c r="E152" i="1" s="1"/>
  <c r="K95" i="6" l="1"/>
  <c r="B96" i="6"/>
  <c r="Q95" i="6"/>
  <c r="O95" i="6"/>
  <c r="X94" i="6"/>
  <c r="S95" i="6"/>
  <c r="AC94" i="6"/>
  <c r="E95" i="5"/>
  <c r="N95" i="5"/>
  <c r="U94" i="5"/>
  <c r="P95" i="5"/>
  <c r="AC94" i="5"/>
  <c r="X90" i="4"/>
  <c r="S91" i="4"/>
  <c r="AC90" i="4"/>
  <c r="Q91" i="4"/>
  <c r="G91" i="4"/>
  <c r="I91" i="4" s="1"/>
  <c r="G152" i="1"/>
  <c r="B153" i="1" s="1"/>
  <c r="T95" i="6" l="1"/>
  <c r="V95" i="6"/>
  <c r="AD94" i="6"/>
  <c r="M96" i="6"/>
  <c r="R95" i="6"/>
  <c r="AA95" i="6"/>
  <c r="D96" i="6"/>
  <c r="H96" i="6"/>
  <c r="C96" i="6"/>
  <c r="E96" i="6" s="1"/>
  <c r="G96" i="6" s="1"/>
  <c r="S95" i="5"/>
  <c r="X94" i="5"/>
  <c r="Q95" i="5"/>
  <c r="G95" i="5"/>
  <c r="I95" i="5"/>
  <c r="T91" i="4"/>
  <c r="K91" i="4"/>
  <c r="O91" i="4"/>
  <c r="V91" i="4"/>
  <c r="AD90" i="4"/>
  <c r="B92" i="4"/>
  <c r="H92" i="4" s="1"/>
  <c r="D153" i="1"/>
  <c r="E153" i="1" s="1"/>
  <c r="G153" i="1" s="1"/>
  <c r="P96" i="6" l="1"/>
  <c r="U95" i="6"/>
  <c r="AC95" i="6" s="1"/>
  <c r="I96" i="6"/>
  <c r="O96" i="6" s="1"/>
  <c r="W95" i="6"/>
  <c r="AB95" i="6"/>
  <c r="J96" i="6"/>
  <c r="N96" i="6"/>
  <c r="B96" i="5"/>
  <c r="O95" i="5"/>
  <c r="V95" i="5"/>
  <c r="AD94" i="5"/>
  <c r="T95" i="5"/>
  <c r="W91" i="4"/>
  <c r="M92" i="4"/>
  <c r="R91" i="4"/>
  <c r="AA91" i="4"/>
  <c r="C92" i="4"/>
  <c r="D92" i="4"/>
  <c r="J92" i="4" s="1"/>
  <c r="B154" i="1"/>
  <c r="R96" i="6" l="1"/>
  <c r="P97" i="6" s="1"/>
  <c r="M97" i="6"/>
  <c r="K96" i="6"/>
  <c r="B97" i="6"/>
  <c r="AA96" i="6"/>
  <c r="X95" i="6"/>
  <c r="V96" i="6" s="1"/>
  <c r="S96" i="6"/>
  <c r="U96" i="6"/>
  <c r="Q96" i="6"/>
  <c r="AB96" i="6" s="1"/>
  <c r="AA95" i="5"/>
  <c r="R95" i="5"/>
  <c r="M96" i="5"/>
  <c r="H96" i="5"/>
  <c r="D96" i="5"/>
  <c r="C96" i="5"/>
  <c r="E96" i="5" s="1"/>
  <c r="W95" i="5"/>
  <c r="P92" i="4"/>
  <c r="U91" i="4"/>
  <c r="AB91" i="4"/>
  <c r="N92" i="4"/>
  <c r="E92" i="4"/>
  <c r="D154" i="1"/>
  <c r="E154" i="1" s="1"/>
  <c r="AD95" i="6" l="1"/>
  <c r="D97" i="6"/>
  <c r="H97" i="6"/>
  <c r="C97" i="6"/>
  <c r="S97" i="6"/>
  <c r="X96" i="6"/>
  <c r="V97" i="6" s="1"/>
  <c r="T96" i="6"/>
  <c r="AC96" i="6" s="1"/>
  <c r="W96" i="6"/>
  <c r="AD96" i="6" s="1"/>
  <c r="N97" i="6"/>
  <c r="Q97" i="6"/>
  <c r="N96" i="5"/>
  <c r="G96" i="5"/>
  <c r="P96" i="5"/>
  <c r="U95" i="5"/>
  <c r="AB95" i="5"/>
  <c r="Q92" i="4"/>
  <c r="S92" i="4"/>
  <c r="X91" i="4"/>
  <c r="AC91" i="4"/>
  <c r="G92" i="4"/>
  <c r="I92" i="4" s="1"/>
  <c r="G154" i="1"/>
  <c r="B155" i="1" s="1"/>
  <c r="E97" i="6" l="1"/>
  <c r="J97" i="6"/>
  <c r="T97" i="6"/>
  <c r="W97" i="6"/>
  <c r="G97" i="6"/>
  <c r="I97" i="6" s="1"/>
  <c r="Q96" i="5"/>
  <c r="AC95" i="5"/>
  <c r="S96" i="5"/>
  <c r="X95" i="5"/>
  <c r="I96" i="5"/>
  <c r="K92" i="4"/>
  <c r="O92" i="4"/>
  <c r="V92" i="4"/>
  <c r="W92" i="4" s="1"/>
  <c r="AD91" i="4"/>
  <c r="T92" i="4"/>
  <c r="B93" i="4"/>
  <c r="H93" i="4" s="1"/>
  <c r="D155" i="1"/>
  <c r="E155" i="1" s="1"/>
  <c r="K97" i="6" l="1"/>
  <c r="B98" i="6"/>
  <c r="O97" i="6"/>
  <c r="B97" i="5"/>
  <c r="T96" i="5"/>
  <c r="V96" i="5"/>
  <c r="W96" i="5" s="1"/>
  <c r="AD95" i="5"/>
  <c r="O96" i="5"/>
  <c r="R92" i="4"/>
  <c r="M93" i="4"/>
  <c r="AA92" i="4"/>
  <c r="C93" i="4"/>
  <c r="D93" i="4"/>
  <c r="J93" i="4" s="1"/>
  <c r="G155" i="1"/>
  <c r="B156" i="1" s="1"/>
  <c r="R97" i="6" l="1"/>
  <c r="M98" i="6"/>
  <c r="AA97" i="6"/>
  <c r="D98" i="6"/>
  <c r="H98" i="6"/>
  <c r="C98" i="6"/>
  <c r="H97" i="5"/>
  <c r="C97" i="5"/>
  <c r="E97" i="5" s="1"/>
  <c r="D97" i="5"/>
  <c r="R96" i="5"/>
  <c r="M97" i="5"/>
  <c r="AA96" i="5"/>
  <c r="N93" i="4"/>
  <c r="U92" i="4"/>
  <c r="P93" i="4"/>
  <c r="AB92" i="4"/>
  <c r="E93" i="4"/>
  <c r="D156" i="1"/>
  <c r="E156" i="1" s="1"/>
  <c r="E98" i="6" l="1"/>
  <c r="G98" i="6" s="1"/>
  <c r="P98" i="6"/>
  <c r="U97" i="6"/>
  <c r="AB97" i="6"/>
  <c r="J98" i="6"/>
  <c r="N98" i="6"/>
  <c r="G97" i="5"/>
  <c r="I97" i="5"/>
  <c r="AB96" i="5"/>
  <c r="U96" i="5"/>
  <c r="P97" i="5"/>
  <c r="N97" i="5"/>
  <c r="O97" i="5"/>
  <c r="R97" i="5" s="1"/>
  <c r="M98" i="5"/>
  <c r="Q93" i="4"/>
  <c r="S93" i="4"/>
  <c r="X92" i="4"/>
  <c r="AC92" i="4"/>
  <c r="G93" i="4"/>
  <c r="I93" i="4" s="1"/>
  <c r="G156" i="1"/>
  <c r="B157" i="1" s="1"/>
  <c r="I98" i="6" l="1"/>
  <c r="O98" i="6" s="1"/>
  <c r="M99" i="6" s="1"/>
  <c r="X97" i="6"/>
  <c r="S98" i="6"/>
  <c r="AC97" i="6"/>
  <c r="AA98" i="6"/>
  <c r="K98" i="6"/>
  <c r="Q98" i="6"/>
  <c r="N98" i="5"/>
  <c r="X96" i="5"/>
  <c r="S97" i="5"/>
  <c r="AC96" i="5"/>
  <c r="AA97" i="5"/>
  <c r="B98" i="5"/>
  <c r="Q97" i="5"/>
  <c r="AB97" i="5" s="1"/>
  <c r="U97" i="5"/>
  <c r="P98" i="5"/>
  <c r="K93" i="4"/>
  <c r="O93" i="4"/>
  <c r="T93" i="4"/>
  <c r="V93" i="4"/>
  <c r="W93" i="4" s="1"/>
  <c r="AD92" i="4"/>
  <c r="B94" i="4"/>
  <c r="H94" i="4" s="1"/>
  <c r="D157" i="1"/>
  <c r="E157" i="1" s="1"/>
  <c r="AB98" i="6" l="1"/>
  <c r="B99" i="6"/>
  <c r="C99" i="6" s="1"/>
  <c r="R98" i="6"/>
  <c r="N99" i="6"/>
  <c r="T98" i="6"/>
  <c r="V98" i="6"/>
  <c r="AD97" i="6"/>
  <c r="Q98" i="5"/>
  <c r="V97" i="5"/>
  <c r="AD96" i="5"/>
  <c r="H98" i="5"/>
  <c r="C98" i="5"/>
  <c r="E98" i="5" s="1"/>
  <c r="D98" i="5"/>
  <c r="T97" i="5"/>
  <c r="AC97" i="5" s="1"/>
  <c r="S98" i="5"/>
  <c r="X97" i="5"/>
  <c r="R93" i="4"/>
  <c r="M94" i="4"/>
  <c r="AA93" i="4"/>
  <c r="C94" i="4"/>
  <c r="D94" i="4"/>
  <c r="J94" i="4" s="1"/>
  <c r="G157" i="1"/>
  <c r="B158" i="1" s="1"/>
  <c r="H99" i="6" l="1"/>
  <c r="J99" i="6" s="1"/>
  <c r="D99" i="6"/>
  <c r="P99" i="6"/>
  <c r="Q99" i="6" s="1"/>
  <c r="U98" i="6"/>
  <c r="AC98" i="6" s="1"/>
  <c r="E99" i="6"/>
  <c r="G99" i="6" s="1"/>
  <c r="W98" i="6"/>
  <c r="G98" i="5"/>
  <c r="I98" i="5"/>
  <c r="T98" i="5"/>
  <c r="W97" i="5"/>
  <c r="AD97" i="5" s="1"/>
  <c r="V98" i="5"/>
  <c r="N94" i="4"/>
  <c r="U93" i="4"/>
  <c r="P94" i="4"/>
  <c r="AB93" i="4"/>
  <c r="E94" i="4"/>
  <c r="D158" i="1"/>
  <c r="E158" i="1" s="1"/>
  <c r="AD98" i="6" l="1"/>
  <c r="S99" i="6"/>
  <c r="T99" i="6" s="1"/>
  <c r="X98" i="6"/>
  <c r="V99" i="6" s="1"/>
  <c r="I99" i="6"/>
  <c r="B100" i="6" s="1"/>
  <c r="W99" i="6"/>
  <c r="K99" i="6"/>
  <c r="O99" i="6"/>
  <c r="O98" i="5"/>
  <c r="B99" i="5"/>
  <c r="W98" i="5"/>
  <c r="X93" i="4"/>
  <c r="S94" i="4"/>
  <c r="AC93" i="4"/>
  <c r="Q94" i="4"/>
  <c r="G94" i="4"/>
  <c r="I94" i="4" s="1"/>
  <c r="G158" i="1"/>
  <c r="B159" i="1" s="1"/>
  <c r="H100" i="6" l="1"/>
  <c r="D100" i="6"/>
  <c r="C100" i="6"/>
  <c r="E100" i="6" s="1"/>
  <c r="G100" i="6" s="1"/>
  <c r="M100" i="6"/>
  <c r="R99" i="6"/>
  <c r="AA99" i="6"/>
  <c r="H99" i="5"/>
  <c r="D99" i="5"/>
  <c r="C99" i="5"/>
  <c r="E99" i="5" s="1"/>
  <c r="R98" i="5"/>
  <c r="M99" i="5"/>
  <c r="AA98" i="5"/>
  <c r="T94" i="4"/>
  <c r="K94" i="4"/>
  <c r="O94" i="4"/>
  <c r="V94" i="4"/>
  <c r="W94" i="4" s="1"/>
  <c r="AD93" i="4"/>
  <c r="B95" i="4"/>
  <c r="H95" i="4" s="1"/>
  <c r="D159" i="1"/>
  <c r="E159" i="1" s="1"/>
  <c r="N100" i="6" l="1"/>
  <c r="I100" i="6"/>
  <c r="O100" i="6" s="1"/>
  <c r="R100" i="6" s="1"/>
  <c r="P100" i="6"/>
  <c r="U99" i="6"/>
  <c r="AB99" i="6"/>
  <c r="J100" i="6"/>
  <c r="G99" i="5"/>
  <c r="I99" i="5"/>
  <c r="N99" i="5"/>
  <c r="O99" i="5"/>
  <c r="M100" i="5" s="1"/>
  <c r="P99" i="5"/>
  <c r="U98" i="5"/>
  <c r="AB98" i="5"/>
  <c r="M95" i="4"/>
  <c r="R94" i="4"/>
  <c r="AA94" i="4"/>
  <c r="C95" i="4"/>
  <c r="D95" i="4"/>
  <c r="J95" i="4" s="1"/>
  <c r="G159" i="1"/>
  <c r="B160" i="1" s="1"/>
  <c r="M101" i="6" l="1"/>
  <c r="S100" i="6"/>
  <c r="X99" i="6"/>
  <c r="AC99" i="6"/>
  <c r="Q100" i="6"/>
  <c r="AB100" i="6" s="1"/>
  <c r="P101" i="6"/>
  <c r="U100" i="6"/>
  <c r="AA100" i="6"/>
  <c r="K100" i="6"/>
  <c r="B101" i="6"/>
  <c r="N100" i="5"/>
  <c r="AA99" i="5"/>
  <c r="Q99" i="5"/>
  <c r="P100" i="5"/>
  <c r="U99" i="5"/>
  <c r="B100" i="5"/>
  <c r="S99" i="5"/>
  <c r="X98" i="5"/>
  <c r="AC98" i="5"/>
  <c r="R99" i="5"/>
  <c r="U94" i="4"/>
  <c r="P95" i="4"/>
  <c r="AB94" i="4"/>
  <c r="N95" i="4"/>
  <c r="E95" i="4"/>
  <c r="D160" i="1"/>
  <c r="E160" i="1" s="1"/>
  <c r="V100" i="6" l="1"/>
  <c r="AD99" i="6"/>
  <c r="H101" i="6"/>
  <c r="D101" i="6"/>
  <c r="C101" i="6"/>
  <c r="Q101" i="6"/>
  <c r="S101" i="6"/>
  <c r="T100" i="6"/>
  <c r="AC100" i="6" s="1"/>
  <c r="X100" i="6"/>
  <c r="N101" i="6"/>
  <c r="V99" i="5"/>
  <c r="AD98" i="5"/>
  <c r="T99" i="5"/>
  <c r="AC99" i="5" s="1"/>
  <c r="X99" i="5"/>
  <c r="S100" i="5"/>
  <c r="H100" i="5"/>
  <c r="D100" i="5"/>
  <c r="C100" i="5"/>
  <c r="E100" i="5" s="1"/>
  <c r="AB99" i="5"/>
  <c r="Q100" i="5"/>
  <c r="Q95" i="4"/>
  <c r="S95" i="4"/>
  <c r="X94" i="4"/>
  <c r="AC94" i="4"/>
  <c r="G95" i="4"/>
  <c r="I95" i="4" s="1"/>
  <c r="G160" i="1"/>
  <c r="B161" i="1" s="1"/>
  <c r="J101" i="6" l="1"/>
  <c r="V101" i="6"/>
  <c r="W100" i="6"/>
  <c r="AD100" i="6" s="1"/>
  <c r="T101" i="6"/>
  <c r="E101" i="6"/>
  <c r="G100" i="5"/>
  <c r="I100" i="5"/>
  <c r="T100" i="5"/>
  <c r="W99" i="5"/>
  <c r="AD99" i="5" s="1"/>
  <c r="V100" i="5"/>
  <c r="K95" i="4"/>
  <c r="O95" i="4"/>
  <c r="T95" i="4"/>
  <c r="V95" i="4"/>
  <c r="W95" i="4" s="1"/>
  <c r="AD94" i="4"/>
  <c r="B96" i="4"/>
  <c r="H96" i="4" s="1"/>
  <c r="D161" i="1"/>
  <c r="E161" i="1" s="1"/>
  <c r="G101" i="6" l="1"/>
  <c r="I101" i="6" s="1"/>
  <c r="W101" i="6"/>
  <c r="O100" i="5"/>
  <c r="B101" i="5"/>
  <c r="W100" i="5"/>
  <c r="M96" i="4"/>
  <c r="R95" i="4"/>
  <c r="AA95" i="4"/>
  <c r="C96" i="4"/>
  <c r="D96" i="4"/>
  <c r="J96" i="4" s="1"/>
  <c r="G161" i="1"/>
  <c r="B162" i="1" s="1"/>
  <c r="K101" i="6" l="1"/>
  <c r="O101" i="6"/>
  <c r="B102" i="6"/>
  <c r="H101" i="5"/>
  <c r="C101" i="5"/>
  <c r="D101" i="5"/>
  <c r="M101" i="5"/>
  <c r="R100" i="5"/>
  <c r="AA100" i="5"/>
  <c r="P96" i="4"/>
  <c r="U95" i="4"/>
  <c r="AB95" i="4"/>
  <c r="N96" i="4"/>
  <c r="E96" i="4"/>
  <c r="D162" i="1"/>
  <c r="E162" i="1" s="1"/>
  <c r="G162" i="1" s="1"/>
  <c r="H102" i="6" l="1"/>
  <c r="D102" i="6"/>
  <c r="C102" i="6"/>
  <c r="M102" i="6"/>
  <c r="R101" i="6"/>
  <c r="AA101" i="6"/>
  <c r="AB100" i="5"/>
  <c r="P101" i="5"/>
  <c r="U100" i="5"/>
  <c r="E101" i="5"/>
  <c r="N101" i="5"/>
  <c r="X95" i="4"/>
  <c r="S96" i="4"/>
  <c r="AC95" i="4"/>
  <c r="Q96" i="4"/>
  <c r="G96" i="4"/>
  <c r="I96" i="4" s="1"/>
  <c r="B163" i="1"/>
  <c r="J102" i="6" l="1"/>
  <c r="E102" i="6"/>
  <c r="U101" i="6"/>
  <c r="P102" i="6"/>
  <c r="AB101" i="6"/>
  <c r="N102" i="6"/>
  <c r="G101" i="5"/>
  <c r="I101" i="5"/>
  <c r="X100" i="5"/>
  <c r="S101" i="5"/>
  <c r="AC100" i="5"/>
  <c r="Q101" i="5"/>
  <c r="K96" i="4"/>
  <c r="O96" i="4"/>
  <c r="T96" i="4"/>
  <c r="V96" i="4"/>
  <c r="W96" i="4" s="1"/>
  <c r="AD95" i="4"/>
  <c r="B97" i="4"/>
  <c r="H97" i="4" s="1"/>
  <c r="D163" i="1"/>
  <c r="E163" i="1" s="1"/>
  <c r="Q102" i="6" l="1"/>
  <c r="S102" i="6"/>
  <c r="X101" i="6"/>
  <c r="AC101" i="6"/>
  <c r="G102" i="6"/>
  <c r="I102" i="6" s="1"/>
  <c r="T101" i="5"/>
  <c r="V101" i="5"/>
  <c r="AD100" i="5"/>
  <c r="B102" i="5"/>
  <c r="O101" i="5"/>
  <c r="R96" i="4"/>
  <c r="M97" i="4"/>
  <c r="AA96" i="4"/>
  <c r="C97" i="4"/>
  <c r="D97" i="4"/>
  <c r="J97" i="4" s="1"/>
  <c r="G163" i="1"/>
  <c r="B164" i="1" s="1"/>
  <c r="K102" i="6" l="1"/>
  <c r="B103" i="6"/>
  <c r="O102" i="6"/>
  <c r="T102" i="6"/>
  <c r="V102" i="6"/>
  <c r="AD101" i="6"/>
  <c r="H102" i="5"/>
  <c r="C102" i="5"/>
  <c r="D102" i="5"/>
  <c r="R101" i="5"/>
  <c r="M102" i="5"/>
  <c r="AA101" i="5"/>
  <c r="W101" i="5"/>
  <c r="N97" i="4"/>
  <c r="P97" i="4"/>
  <c r="U96" i="4"/>
  <c r="AB96" i="4"/>
  <c r="E97" i="4"/>
  <c r="D164" i="1"/>
  <c r="E164" i="1" s="1"/>
  <c r="G164" i="1" s="1"/>
  <c r="W102" i="6" l="1"/>
  <c r="M103" i="6"/>
  <c r="R102" i="6"/>
  <c r="AA102" i="6"/>
  <c r="H103" i="6"/>
  <c r="D103" i="6"/>
  <c r="C103" i="6"/>
  <c r="E103" i="6" s="1"/>
  <c r="G103" i="6" s="1"/>
  <c r="N102" i="5"/>
  <c r="E102" i="5"/>
  <c r="U101" i="5"/>
  <c r="P102" i="5"/>
  <c r="AB101" i="5"/>
  <c r="Q97" i="4"/>
  <c r="X96" i="4"/>
  <c r="S97" i="4"/>
  <c r="AC96" i="4"/>
  <c r="G97" i="4"/>
  <c r="I97" i="4" s="1"/>
  <c r="B165" i="1"/>
  <c r="J103" i="6" l="1"/>
  <c r="N103" i="6"/>
  <c r="I103" i="6"/>
  <c r="O103" i="6" s="1"/>
  <c r="P103" i="6"/>
  <c r="U102" i="6"/>
  <c r="AB102" i="6"/>
  <c r="G102" i="5"/>
  <c r="I102" i="5"/>
  <c r="Q102" i="5"/>
  <c r="X101" i="5"/>
  <c r="S102" i="5"/>
  <c r="AC101" i="5"/>
  <c r="V97" i="4"/>
  <c r="W97" i="4" s="1"/>
  <c r="AD96" i="4"/>
  <c r="K97" i="4"/>
  <c r="O97" i="4"/>
  <c r="T97" i="4"/>
  <c r="B98" i="4"/>
  <c r="H98" i="4" s="1"/>
  <c r="D165" i="1"/>
  <c r="E165" i="1" s="1"/>
  <c r="G165" i="1" s="1"/>
  <c r="R103" i="6" l="1"/>
  <c r="U103" i="6" s="1"/>
  <c r="M104" i="6"/>
  <c r="Q103" i="6"/>
  <c r="AA103" i="6"/>
  <c r="K103" i="6"/>
  <c r="B104" i="6"/>
  <c r="S103" i="6"/>
  <c r="X102" i="6"/>
  <c r="AC102" i="6"/>
  <c r="V102" i="5"/>
  <c r="AD101" i="5"/>
  <c r="B103" i="5"/>
  <c r="O102" i="5"/>
  <c r="T102" i="5"/>
  <c r="R97" i="4"/>
  <c r="M98" i="4"/>
  <c r="AA97" i="4"/>
  <c r="C98" i="4"/>
  <c r="D98" i="4"/>
  <c r="J98" i="4" s="1"/>
  <c r="B166" i="1"/>
  <c r="P104" i="6" l="1"/>
  <c r="X103" i="6"/>
  <c r="T103" i="6"/>
  <c r="AC103" i="6" s="1"/>
  <c r="S104" i="6"/>
  <c r="Q104" i="6"/>
  <c r="D104" i="6"/>
  <c r="H104" i="6"/>
  <c r="C104" i="6"/>
  <c r="AB103" i="6"/>
  <c r="V103" i="6"/>
  <c r="AD102" i="6"/>
  <c r="N104" i="6"/>
  <c r="M103" i="5"/>
  <c r="R102" i="5"/>
  <c r="AA102" i="5"/>
  <c r="W102" i="5"/>
  <c r="H103" i="5"/>
  <c r="C103" i="5"/>
  <c r="E103" i="5" s="1"/>
  <c r="D103" i="5"/>
  <c r="N98" i="4"/>
  <c r="U97" i="4"/>
  <c r="P98" i="4"/>
  <c r="AB97" i="4"/>
  <c r="E98" i="4"/>
  <c r="D166" i="1"/>
  <c r="E166" i="1" s="1"/>
  <c r="E104" i="6" l="1"/>
  <c r="G104" i="6" s="1"/>
  <c r="J104" i="6"/>
  <c r="T104" i="6"/>
  <c r="V104" i="6"/>
  <c r="W103" i="6"/>
  <c r="AD103" i="6" s="1"/>
  <c r="P103" i="5"/>
  <c r="U102" i="5"/>
  <c r="AB102" i="5"/>
  <c r="G103" i="5"/>
  <c r="I103" i="5"/>
  <c r="N103" i="5"/>
  <c r="O103" i="5"/>
  <c r="AA103" i="5" s="1"/>
  <c r="X97" i="4"/>
  <c r="S98" i="4"/>
  <c r="AC97" i="4"/>
  <c r="Q98" i="4"/>
  <c r="G98" i="4"/>
  <c r="I98" i="4" s="1"/>
  <c r="G166" i="1"/>
  <c r="B167" i="1" s="1"/>
  <c r="I104" i="6" l="1"/>
  <c r="K104" i="6" s="1"/>
  <c r="W104" i="6"/>
  <c r="O104" i="6"/>
  <c r="X102" i="5"/>
  <c r="S103" i="5"/>
  <c r="AC102" i="5"/>
  <c r="R103" i="5"/>
  <c r="U103" i="5" s="1"/>
  <c r="B104" i="5"/>
  <c r="Q103" i="5"/>
  <c r="M104" i="5"/>
  <c r="K98" i="4"/>
  <c r="O98" i="4"/>
  <c r="T98" i="4"/>
  <c r="V98" i="4"/>
  <c r="W98" i="4" s="1"/>
  <c r="AD97" i="4"/>
  <c r="B99" i="4"/>
  <c r="H99" i="4" s="1"/>
  <c r="D167" i="1"/>
  <c r="E167" i="1" s="1"/>
  <c r="G167" i="1" s="1"/>
  <c r="B105" i="6" l="1"/>
  <c r="H105" i="6" s="1"/>
  <c r="D105" i="6"/>
  <c r="M105" i="6"/>
  <c r="R104" i="6"/>
  <c r="AA104" i="6"/>
  <c r="AB103" i="5"/>
  <c r="P104" i="5"/>
  <c r="N104" i="5"/>
  <c r="H104" i="5"/>
  <c r="D104" i="5"/>
  <c r="C104" i="5"/>
  <c r="E104" i="5" s="1"/>
  <c r="T103" i="5"/>
  <c r="AC103" i="5" s="1"/>
  <c r="X103" i="5"/>
  <c r="S104" i="5"/>
  <c r="V103" i="5"/>
  <c r="AD102" i="5"/>
  <c r="M99" i="4"/>
  <c r="R98" i="4"/>
  <c r="AA98" i="4"/>
  <c r="C99" i="4"/>
  <c r="D99" i="4"/>
  <c r="J99" i="4" s="1"/>
  <c r="B168" i="1"/>
  <c r="C105" i="6" l="1"/>
  <c r="E105" i="6" s="1"/>
  <c r="G105" i="6" s="1"/>
  <c r="I105" i="6" s="1"/>
  <c r="U104" i="6"/>
  <c r="P105" i="6"/>
  <c r="AB104" i="6"/>
  <c r="N105" i="6"/>
  <c r="J105" i="6"/>
  <c r="T104" i="5"/>
  <c r="Q104" i="5"/>
  <c r="G104" i="5"/>
  <c r="I104" i="5" s="1"/>
  <c r="W103" i="5"/>
  <c r="AD103" i="5" s="1"/>
  <c r="V104" i="5"/>
  <c r="W104" i="5" s="1"/>
  <c r="P99" i="4"/>
  <c r="U98" i="4"/>
  <c r="AB98" i="4"/>
  <c r="N99" i="4"/>
  <c r="E99" i="4"/>
  <c r="D168" i="1"/>
  <c r="E168" i="1" s="1"/>
  <c r="K105" i="6" l="1"/>
  <c r="B106" i="6"/>
  <c r="O105" i="6"/>
  <c r="AA105" i="6" s="1"/>
  <c r="Q105" i="6"/>
  <c r="S105" i="6"/>
  <c r="X104" i="6"/>
  <c r="AC104" i="6"/>
  <c r="B105" i="5"/>
  <c r="O104" i="5"/>
  <c r="S99" i="4"/>
  <c r="X98" i="4"/>
  <c r="AC98" i="4"/>
  <c r="Q99" i="4"/>
  <c r="G99" i="4"/>
  <c r="I99" i="4" s="1"/>
  <c r="G168" i="1"/>
  <c r="B169" i="1" s="1"/>
  <c r="T105" i="6" l="1"/>
  <c r="M106" i="6"/>
  <c r="R105" i="6"/>
  <c r="AB105" i="6" s="1"/>
  <c r="D106" i="6"/>
  <c r="H106" i="6"/>
  <c r="C106" i="6"/>
  <c r="V105" i="6"/>
  <c r="AD104" i="6"/>
  <c r="M105" i="5"/>
  <c r="R104" i="5"/>
  <c r="AA104" i="5"/>
  <c r="H105" i="5"/>
  <c r="D105" i="5"/>
  <c r="C105" i="5"/>
  <c r="E105" i="5" s="1"/>
  <c r="V99" i="4"/>
  <c r="AD98" i="4"/>
  <c r="K99" i="4"/>
  <c r="O99" i="4"/>
  <c r="T99" i="4"/>
  <c r="B100" i="4"/>
  <c r="H100" i="4" s="1"/>
  <c r="D169" i="1"/>
  <c r="E169" i="1" s="1"/>
  <c r="J106" i="6" l="1"/>
  <c r="E106" i="6"/>
  <c r="G106" i="6" s="1"/>
  <c r="W105" i="6"/>
  <c r="I106" i="6"/>
  <c r="P106" i="6"/>
  <c r="U105" i="6"/>
  <c r="AC105" i="6" s="1"/>
  <c r="O106" i="6"/>
  <c r="R106" i="6" s="1"/>
  <c r="N106" i="6"/>
  <c r="G105" i="5"/>
  <c r="I105" i="5"/>
  <c r="P105" i="5"/>
  <c r="U104" i="5"/>
  <c r="AB104" i="5"/>
  <c r="N105" i="5"/>
  <c r="O105" i="5"/>
  <c r="R105" i="5" s="1"/>
  <c r="M106" i="5"/>
  <c r="W99" i="4"/>
  <c r="M100" i="4"/>
  <c r="R99" i="4"/>
  <c r="AA99" i="4"/>
  <c r="C100" i="4"/>
  <c r="D100" i="4"/>
  <c r="J100" i="4" s="1"/>
  <c r="G169" i="1"/>
  <c r="B170" i="1" s="1"/>
  <c r="M107" i="6" l="1"/>
  <c r="AA106" i="6"/>
  <c r="K106" i="6"/>
  <c r="B107" i="6"/>
  <c r="N107" i="6"/>
  <c r="X105" i="6"/>
  <c r="V106" i="6" s="1"/>
  <c r="S106" i="6"/>
  <c r="U106" i="6"/>
  <c r="P107" i="6"/>
  <c r="Q106" i="6"/>
  <c r="AB106" i="6" s="1"/>
  <c r="Q105" i="5"/>
  <c r="AB105" i="5" s="1"/>
  <c r="P106" i="5"/>
  <c r="U105" i="5"/>
  <c r="X104" i="5"/>
  <c r="S105" i="5"/>
  <c r="AC104" i="5"/>
  <c r="AA105" i="5"/>
  <c r="B106" i="5"/>
  <c r="N106" i="5"/>
  <c r="N100" i="4"/>
  <c r="U99" i="4"/>
  <c r="P100" i="4"/>
  <c r="AB99" i="4"/>
  <c r="E100" i="4"/>
  <c r="D170" i="1"/>
  <c r="E170" i="1" s="1"/>
  <c r="G170" i="1" s="1"/>
  <c r="AD105" i="6" l="1"/>
  <c r="X106" i="6"/>
  <c r="T106" i="6"/>
  <c r="AC106" i="6" s="1"/>
  <c r="S107" i="6"/>
  <c r="W106" i="6"/>
  <c r="AD106" i="6" s="1"/>
  <c r="V107" i="6"/>
  <c r="Q107" i="6"/>
  <c r="H107" i="6"/>
  <c r="D107" i="6"/>
  <c r="C107" i="6"/>
  <c r="V105" i="5"/>
  <c r="AD104" i="5"/>
  <c r="Q106" i="5"/>
  <c r="H106" i="5"/>
  <c r="C106" i="5"/>
  <c r="D106" i="5"/>
  <c r="T105" i="5"/>
  <c r="AC105" i="5" s="1"/>
  <c r="S106" i="5"/>
  <c r="X105" i="5"/>
  <c r="Q100" i="4"/>
  <c r="X99" i="4"/>
  <c r="S100" i="4"/>
  <c r="AC99" i="4"/>
  <c r="G100" i="4"/>
  <c r="I100" i="4" s="1"/>
  <c r="B171" i="1"/>
  <c r="E107" i="6" l="1"/>
  <c r="G107" i="6" s="1"/>
  <c r="I107" i="6" s="1"/>
  <c r="J107" i="6"/>
  <c r="T107" i="6"/>
  <c r="W107" i="6"/>
  <c r="T106" i="5"/>
  <c r="E106" i="5"/>
  <c r="W105" i="5"/>
  <c r="AD105" i="5" s="1"/>
  <c r="V106" i="5"/>
  <c r="W106" i="5" s="1"/>
  <c r="T100" i="4"/>
  <c r="K100" i="4"/>
  <c r="O100" i="4"/>
  <c r="V100" i="4"/>
  <c r="AD99" i="4"/>
  <c r="B101" i="4"/>
  <c r="H101" i="4" s="1"/>
  <c r="D171" i="1"/>
  <c r="E171" i="1" s="1"/>
  <c r="G171" i="1" s="1"/>
  <c r="K107" i="6" l="1"/>
  <c r="O107" i="6"/>
  <c r="B108" i="6"/>
  <c r="G106" i="5"/>
  <c r="I106" i="5"/>
  <c r="W100" i="4"/>
  <c r="M101" i="4"/>
  <c r="R100" i="4"/>
  <c r="AA100" i="4"/>
  <c r="C101" i="4"/>
  <c r="D101" i="4"/>
  <c r="J101" i="4" s="1"/>
  <c r="B172" i="1"/>
  <c r="H108" i="6" l="1"/>
  <c r="D108" i="6"/>
  <c r="J108" i="6" s="1"/>
  <c r="C108" i="6"/>
  <c r="R107" i="6"/>
  <c r="M108" i="6"/>
  <c r="AA107" i="6"/>
  <c r="O106" i="5"/>
  <c r="B107" i="5"/>
  <c r="N101" i="4"/>
  <c r="P101" i="4"/>
  <c r="U100" i="4"/>
  <c r="AB100" i="4"/>
  <c r="E101" i="4"/>
  <c r="D172" i="1"/>
  <c r="E172" i="1" s="1"/>
  <c r="E108" i="6" l="1"/>
  <c r="N108" i="6"/>
  <c r="U107" i="6"/>
  <c r="P108" i="6"/>
  <c r="AB107" i="6"/>
  <c r="H107" i="5"/>
  <c r="C107" i="5"/>
  <c r="E107" i="5" s="1"/>
  <c r="D107" i="5"/>
  <c r="M107" i="5"/>
  <c r="R106" i="5"/>
  <c r="AA106" i="5"/>
  <c r="Q101" i="4"/>
  <c r="S101" i="4"/>
  <c r="X100" i="4"/>
  <c r="AC100" i="4"/>
  <c r="G101" i="4"/>
  <c r="I101" i="4" s="1"/>
  <c r="G172" i="1"/>
  <c r="B173" i="1" s="1"/>
  <c r="Q108" i="6" l="1"/>
  <c r="G108" i="6"/>
  <c r="I108" i="6" s="1"/>
  <c r="X107" i="6"/>
  <c r="S108" i="6"/>
  <c r="AC107" i="6"/>
  <c r="P107" i="5"/>
  <c r="U106" i="5"/>
  <c r="AB106" i="5"/>
  <c r="G107" i="5"/>
  <c r="N107" i="5"/>
  <c r="K101" i="4"/>
  <c r="O101" i="4"/>
  <c r="V101" i="4"/>
  <c r="AD100" i="4"/>
  <c r="T101" i="4"/>
  <c r="B102" i="4"/>
  <c r="H102" i="4" s="1"/>
  <c r="D173" i="1"/>
  <c r="E173" i="1" s="1"/>
  <c r="G173" i="1" s="1"/>
  <c r="K108" i="6" l="1"/>
  <c r="B109" i="6"/>
  <c r="O108" i="6"/>
  <c r="T108" i="6"/>
  <c r="V108" i="6"/>
  <c r="AD107" i="6"/>
  <c r="S107" i="5"/>
  <c r="X106" i="5"/>
  <c r="AC106" i="5"/>
  <c r="I107" i="5"/>
  <c r="Q107" i="5"/>
  <c r="M102" i="4"/>
  <c r="R101" i="4"/>
  <c r="AA101" i="4"/>
  <c r="W101" i="4"/>
  <c r="C102" i="4"/>
  <c r="D102" i="4"/>
  <c r="J102" i="4" s="1"/>
  <c r="B174" i="1"/>
  <c r="W108" i="6" l="1"/>
  <c r="R108" i="6"/>
  <c r="M109" i="6"/>
  <c r="AA108" i="6"/>
  <c r="H109" i="6"/>
  <c r="D109" i="6"/>
  <c r="C109" i="6"/>
  <c r="V107" i="5"/>
  <c r="AD106" i="5"/>
  <c r="B108" i="5"/>
  <c r="T107" i="5"/>
  <c r="O107" i="5"/>
  <c r="P102" i="4"/>
  <c r="U101" i="4"/>
  <c r="AB101" i="4"/>
  <c r="N102" i="4"/>
  <c r="E102" i="4"/>
  <c r="D174" i="1"/>
  <c r="E174" i="1" s="1"/>
  <c r="E109" i="6" l="1"/>
  <c r="G109" i="6" s="1"/>
  <c r="J109" i="6"/>
  <c r="N109" i="6"/>
  <c r="P109" i="6"/>
  <c r="U108" i="6"/>
  <c r="AB108" i="6"/>
  <c r="W107" i="5"/>
  <c r="M108" i="5"/>
  <c r="R107" i="5"/>
  <c r="AA107" i="5"/>
  <c r="H108" i="5"/>
  <c r="C108" i="5"/>
  <c r="E108" i="5" s="1"/>
  <c r="D108" i="5"/>
  <c r="S102" i="4"/>
  <c r="X101" i="4"/>
  <c r="AC101" i="4"/>
  <c r="Q102" i="4"/>
  <c r="G102" i="4"/>
  <c r="I102" i="4" s="1"/>
  <c r="G174" i="1"/>
  <c r="B175" i="1" s="1"/>
  <c r="I109" i="6" l="1"/>
  <c r="O109" i="6" s="1"/>
  <c r="X108" i="6"/>
  <c r="S109" i="6"/>
  <c r="AC108" i="6"/>
  <c r="B110" i="6"/>
  <c r="Q109" i="6"/>
  <c r="G108" i="5"/>
  <c r="I108" i="5"/>
  <c r="N108" i="5"/>
  <c r="P108" i="5"/>
  <c r="U107" i="5"/>
  <c r="AB107" i="5"/>
  <c r="K102" i="4"/>
  <c r="O102" i="4"/>
  <c r="V102" i="4"/>
  <c r="AD101" i="4"/>
  <c r="T102" i="4"/>
  <c r="B103" i="4"/>
  <c r="H103" i="4" s="1"/>
  <c r="D175" i="1"/>
  <c r="E175" i="1" s="1"/>
  <c r="G175" i="1" s="1"/>
  <c r="K109" i="6" l="1"/>
  <c r="T109" i="6"/>
  <c r="R109" i="6"/>
  <c r="M110" i="6"/>
  <c r="H110" i="6"/>
  <c r="D110" i="6"/>
  <c r="C110" i="6"/>
  <c r="V109" i="6"/>
  <c r="AD108" i="6"/>
  <c r="AA109" i="6"/>
  <c r="Q108" i="5"/>
  <c r="AA108" i="5"/>
  <c r="B109" i="5"/>
  <c r="S108" i="5"/>
  <c r="X107" i="5"/>
  <c r="AC107" i="5"/>
  <c r="O108" i="5"/>
  <c r="R102" i="4"/>
  <c r="M103" i="4"/>
  <c r="AA102" i="4"/>
  <c r="W102" i="4"/>
  <c r="C103" i="4"/>
  <c r="D103" i="4"/>
  <c r="J103" i="4" s="1"/>
  <c r="B176" i="1"/>
  <c r="J110" i="6" l="1"/>
  <c r="U109" i="6"/>
  <c r="AC109" i="6" s="1"/>
  <c r="P110" i="6"/>
  <c r="AB109" i="6"/>
  <c r="W109" i="6"/>
  <c r="E110" i="6"/>
  <c r="N110" i="6"/>
  <c r="V108" i="5"/>
  <c r="AD107" i="5"/>
  <c r="T108" i="5"/>
  <c r="R108" i="5"/>
  <c r="M109" i="5"/>
  <c r="H109" i="5"/>
  <c r="C109" i="5"/>
  <c r="E109" i="5" s="1"/>
  <c r="D109" i="5"/>
  <c r="N103" i="4"/>
  <c r="E103" i="4"/>
  <c r="U102" i="4"/>
  <c r="P103" i="4"/>
  <c r="AB102" i="4"/>
  <c r="G103" i="4"/>
  <c r="I103" i="4" s="1"/>
  <c r="O103" i="4" s="1"/>
  <c r="D176" i="1"/>
  <c r="E176" i="1" s="1"/>
  <c r="G110" i="6" l="1"/>
  <c r="I110" i="6" s="1"/>
  <c r="Q110" i="6"/>
  <c r="S110" i="6"/>
  <c r="X109" i="6"/>
  <c r="V110" i="6" s="1"/>
  <c r="U108" i="5"/>
  <c r="P109" i="5"/>
  <c r="G109" i="5"/>
  <c r="I109" i="5" s="1"/>
  <c r="AB108" i="5"/>
  <c r="N109" i="5"/>
  <c r="W108" i="5"/>
  <c r="M104" i="4"/>
  <c r="R103" i="4"/>
  <c r="P104" i="4" s="1"/>
  <c r="Q103" i="4"/>
  <c r="AB103" i="4" s="1"/>
  <c r="X102" i="4"/>
  <c r="S103" i="4"/>
  <c r="AC102" i="4"/>
  <c r="AA103" i="4"/>
  <c r="K103" i="4"/>
  <c r="G176" i="1"/>
  <c r="B177" i="1" s="1"/>
  <c r="K110" i="6" l="1"/>
  <c r="B111" i="6"/>
  <c r="O110" i="6"/>
  <c r="T110" i="6"/>
  <c r="W110" i="6"/>
  <c r="AD109" i="6"/>
  <c r="B110" i="5"/>
  <c r="O109" i="5"/>
  <c r="AA109" i="5"/>
  <c r="Q109" i="5"/>
  <c r="AD108" i="5"/>
  <c r="S109" i="5"/>
  <c r="X108" i="5"/>
  <c r="V109" i="5" s="1"/>
  <c r="AC108" i="5"/>
  <c r="U103" i="4"/>
  <c r="S104" i="4" s="1"/>
  <c r="T104" i="4" s="1"/>
  <c r="T103" i="4"/>
  <c r="Q104" i="4"/>
  <c r="V103" i="4"/>
  <c r="AD102" i="4"/>
  <c r="N104" i="4"/>
  <c r="B104" i="4"/>
  <c r="H104" i="4" s="1"/>
  <c r="D177" i="1"/>
  <c r="E177" i="1" s="1"/>
  <c r="G177" i="1" s="1"/>
  <c r="R110" i="6" l="1"/>
  <c r="M111" i="6"/>
  <c r="AA110" i="6"/>
  <c r="H111" i="6"/>
  <c r="D111" i="6"/>
  <c r="C111" i="6"/>
  <c r="M110" i="5"/>
  <c r="R109" i="5"/>
  <c r="W109" i="5"/>
  <c r="H110" i="5"/>
  <c r="D110" i="5"/>
  <c r="C110" i="5"/>
  <c r="E110" i="5" s="1"/>
  <c r="T109" i="5"/>
  <c r="AB109" i="5"/>
  <c r="AC103" i="4"/>
  <c r="X103" i="4"/>
  <c r="V104" i="4" s="1"/>
  <c r="W104" i="4" s="1"/>
  <c r="W103" i="4"/>
  <c r="AD103" i="4" s="1"/>
  <c r="C104" i="4"/>
  <c r="D104" i="4"/>
  <c r="J104" i="4" s="1"/>
  <c r="B178" i="1"/>
  <c r="E111" i="6" l="1"/>
  <c r="G111" i="6" s="1"/>
  <c r="J111" i="6"/>
  <c r="N111" i="6"/>
  <c r="P111" i="6"/>
  <c r="U110" i="6"/>
  <c r="AB110" i="6"/>
  <c r="G110" i="5"/>
  <c r="I110" i="5"/>
  <c r="U109" i="5"/>
  <c r="AC109" i="5" s="1"/>
  <c r="P110" i="5"/>
  <c r="N110" i="5"/>
  <c r="O110" i="5"/>
  <c r="R110" i="5" s="1"/>
  <c r="E104" i="4"/>
  <c r="D178" i="1"/>
  <c r="E178" i="1" s="1"/>
  <c r="I111" i="6" l="1"/>
  <c r="B112" i="6" s="1"/>
  <c r="K111" i="6"/>
  <c r="S111" i="6"/>
  <c r="X110" i="6"/>
  <c r="AC110" i="6"/>
  <c r="Q111" i="6"/>
  <c r="AA110" i="5"/>
  <c r="B111" i="5"/>
  <c r="S110" i="5"/>
  <c r="X109" i="5"/>
  <c r="M111" i="5"/>
  <c r="Q110" i="5"/>
  <c r="AB110" i="5" s="1"/>
  <c r="U110" i="5"/>
  <c r="P111" i="5"/>
  <c r="G104" i="4"/>
  <c r="I104" i="4" s="1"/>
  <c r="G178" i="1"/>
  <c r="B179" i="1" s="1"/>
  <c r="O111" i="6" l="1"/>
  <c r="AA111" i="6" s="1"/>
  <c r="V111" i="6"/>
  <c r="AD110" i="6"/>
  <c r="T111" i="6"/>
  <c r="R111" i="6"/>
  <c r="AB111" i="6" s="1"/>
  <c r="D112" i="6"/>
  <c r="H112" i="6"/>
  <c r="C112" i="6"/>
  <c r="E112" i="6" s="1"/>
  <c r="G112" i="6" s="1"/>
  <c r="X110" i="5"/>
  <c r="S111" i="5"/>
  <c r="T110" i="5"/>
  <c r="AC110" i="5" s="1"/>
  <c r="H111" i="5"/>
  <c r="D111" i="5"/>
  <c r="C111" i="5"/>
  <c r="E111" i="5" s="1"/>
  <c r="N111" i="5"/>
  <c r="Q111" i="5"/>
  <c r="V110" i="5"/>
  <c r="AD109" i="5"/>
  <c r="K104" i="4"/>
  <c r="O104" i="4"/>
  <c r="B105" i="4"/>
  <c r="H105" i="4" s="1"/>
  <c r="D179" i="1"/>
  <c r="E179" i="1" s="1"/>
  <c r="M112" i="6" l="1"/>
  <c r="O112" i="6" s="1"/>
  <c r="M113" i="6" s="1"/>
  <c r="I112" i="6"/>
  <c r="P112" i="6"/>
  <c r="U111" i="6"/>
  <c r="N112" i="6"/>
  <c r="J112" i="6"/>
  <c r="AC111" i="6"/>
  <c r="W111" i="6"/>
  <c r="W110" i="5"/>
  <c r="AD110" i="5" s="1"/>
  <c r="V111" i="5"/>
  <c r="G111" i="5"/>
  <c r="I111" i="5" s="1"/>
  <c r="T111" i="5"/>
  <c r="R104" i="4"/>
  <c r="M105" i="4"/>
  <c r="AA104" i="4"/>
  <c r="C105" i="4"/>
  <c r="D105" i="4"/>
  <c r="J105" i="4" s="1"/>
  <c r="G179" i="1"/>
  <c r="B180" i="1" s="1"/>
  <c r="AA112" i="6" l="1"/>
  <c r="N113" i="6"/>
  <c r="K112" i="6"/>
  <c r="B113" i="6"/>
  <c r="R112" i="6"/>
  <c r="U112" i="6" s="1"/>
  <c r="AD111" i="6"/>
  <c r="S112" i="6"/>
  <c r="X111" i="6"/>
  <c r="V112" i="6" s="1"/>
  <c r="Q112" i="6"/>
  <c r="O111" i="5"/>
  <c r="B112" i="5"/>
  <c r="W111" i="5"/>
  <c r="N105" i="4"/>
  <c r="U104" i="4"/>
  <c r="P105" i="4"/>
  <c r="AB104" i="4"/>
  <c r="E105" i="4"/>
  <c r="D180" i="1"/>
  <c r="E180" i="1" s="1"/>
  <c r="P113" i="6" l="1"/>
  <c r="Q113" i="6" s="1"/>
  <c r="AB112" i="6"/>
  <c r="S113" i="6"/>
  <c r="X112" i="6"/>
  <c r="V113" i="6" s="1"/>
  <c r="T112" i="6"/>
  <c r="AC112" i="6" s="1"/>
  <c r="W112" i="6"/>
  <c r="AD112" i="6" s="1"/>
  <c r="D113" i="6"/>
  <c r="J113" i="6" s="1"/>
  <c r="H113" i="6"/>
  <c r="C113" i="6"/>
  <c r="H112" i="5"/>
  <c r="D112" i="5"/>
  <c r="C112" i="5"/>
  <c r="E112" i="5" s="1"/>
  <c r="M112" i="5"/>
  <c r="R111" i="5"/>
  <c r="AA111" i="5"/>
  <c r="Q105" i="4"/>
  <c r="S105" i="4"/>
  <c r="X104" i="4"/>
  <c r="AC104" i="4"/>
  <c r="G105" i="4"/>
  <c r="I105" i="4" s="1"/>
  <c r="G180" i="1"/>
  <c r="B181" i="1" s="1"/>
  <c r="E113" i="6" l="1"/>
  <c r="G113" i="6" s="1"/>
  <c r="I113" i="6" s="1"/>
  <c r="T113" i="6"/>
  <c r="W113" i="6"/>
  <c r="G112" i="5"/>
  <c r="I112" i="5"/>
  <c r="P112" i="5"/>
  <c r="U111" i="5"/>
  <c r="AB111" i="5"/>
  <c r="N112" i="5"/>
  <c r="O112" i="5"/>
  <c r="AA112" i="5" s="1"/>
  <c r="M113" i="5"/>
  <c r="T105" i="4"/>
  <c r="K105" i="4"/>
  <c r="O105" i="4"/>
  <c r="V105" i="4"/>
  <c r="W105" i="4" s="1"/>
  <c r="AD104" i="4"/>
  <c r="B106" i="4"/>
  <c r="H106" i="4" s="1"/>
  <c r="D181" i="1"/>
  <c r="E181" i="1" s="1"/>
  <c r="K113" i="6" l="1"/>
  <c r="O113" i="6"/>
  <c r="B114" i="6"/>
  <c r="N113" i="5"/>
  <c r="Q112" i="5"/>
  <c r="B113" i="5"/>
  <c r="X111" i="5"/>
  <c r="S112" i="5"/>
  <c r="AC111" i="5"/>
  <c r="R112" i="5"/>
  <c r="U112" i="5" s="1"/>
  <c r="M106" i="4"/>
  <c r="R105" i="4"/>
  <c r="AA105" i="4"/>
  <c r="C106" i="4"/>
  <c r="D106" i="4"/>
  <c r="J106" i="4" s="1"/>
  <c r="G181" i="1"/>
  <c r="B182" i="1" s="1"/>
  <c r="D114" i="6" l="1"/>
  <c r="H114" i="6"/>
  <c r="C114" i="6"/>
  <c r="M114" i="6"/>
  <c r="R113" i="6"/>
  <c r="AA113" i="6"/>
  <c r="T112" i="5"/>
  <c r="AC112" i="5" s="1"/>
  <c r="S113" i="5"/>
  <c r="X112" i="5"/>
  <c r="P113" i="5"/>
  <c r="V112" i="5"/>
  <c r="AD111" i="5"/>
  <c r="H113" i="5"/>
  <c r="D113" i="5"/>
  <c r="C113" i="5"/>
  <c r="AB112" i="5"/>
  <c r="P106" i="4"/>
  <c r="U105" i="4"/>
  <c r="AB105" i="4"/>
  <c r="N106" i="4"/>
  <c r="E106" i="4"/>
  <c r="D182" i="1"/>
  <c r="E182" i="1" s="1"/>
  <c r="J114" i="6" l="1"/>
  <c r="E114" i="6"/>
  <c r="U113" i="6"/>
  <c r="P114" i="6"/>
  <c r="AB113" i="6"/>
  <c r="N114" i="6"/>
  <c r="Q113" i="5"/>
  <c r="T113" i="5"/>
  <c r="E113" i="5"/>
  <c r="W112" i="5"/>
  <c r="AD112" i="5" s="1"/>
  <c r="V113" i="5"/>
  <c r="W113" i="5" s="1"/>
  <c r="S106" i="4"/>
  <c r="X105" i="4"/>
  <c r="AC105" i="4"/>
  <c r="Q106" i="4"/>
  <c r="G106" i="4"/>
  <c r="I106" i="4" s="1"/>
  <c r="G182" i="1"/>
  <c r="B183" i="1" s="1"/>
  <c r="Q114" i="6" l="1"/>
  <c r="X113" i="6"/>
  <c r="S114" i="6"/>
  <c r="AC113" i="6"/>
  <c r="I114" i="6"/>
  <c r="G114" i="6"/>
  <c r="G113" i="5"/>
  <c r="I113" i="5" s="1"/>
  <c r="K106" i="4"/>
  <c r="O106" i="4"/>
  <c r="T106" i="4"/>
  <c r="V106" i="4"/>
  <c r="AD105" i="4"/>
  <c r="B107" i="4"/>
  <c r="H107" i="4" s="1"/>
  <c r="D183" i="1"/>
  <c r="E183" i="1" s="1"/>
  <c r="T114" i="6" l="1"/>
  <c r="V114" i="6"/>
  <c r="AD113" i="6"/>
  <c r="K114" i="6"/>
  <c r="B115" i="6"/>
  <c r="O114" i="6"/>
  <c r="O113" i="5"/>
  <c r="B114" i="5"/>
  <c r="M107" i="4"/>
  <c r="R106" i="4"/>
  <c r="AA106" i="4"/>
  <c r="W106" i="4"/>
  <c r="C107" i="4"/>
  <c r="D107" i="4"/>
  <c r="J107" i="4" s="1"/>
  <c r="G183" i="1"/>
  <c r="B184" i="1" s="1"/>
  <c r="M115" i="6" l="1"/>
  <c r="R114" i="6"/>
  <c r="AA114" i="6"/>
  <c r="W114" i="6"/>
  <c r="H115" i="6"/>
  <c r="D115" i="6"/>
  <c r="C115" i="6"/>
  <c r="E115" i="6" s="1"/>
  <c r="H114" i="5"/>
  <c r="C114" i="5"/>
  <c r="E114" i="5" s="1"/>
  <c r="D114" i="5"/>
  <c r="M114" i="5"/>
  <c r="R113" i="5"/>
  <c r="AA113" i="5"/>
  <c r="P107" i="4"/>
  <c r="U106" i="4"/>
  <c r="AB106" i="4"/>
  <c r="N107" i="4"/>
  <c r="E107" i="4"/>
  <c r="D184" i="1"/>
  <c r="E184" i="1" s="1"/>
  <c r="J115" i="6" l="1"/>
  <c r="N115" i="6"/>
  <c r="G115" i="6"/>
  <c r="I115" i="6" s="1"/>
  <c r="U114" i="6"/>
  <c r="P115" i="6"/>
  <c r="AB114" i="6"/>
  <c r="AB113" i="5"/>
  <c r="U113" i="5"/>
  <c r="P114" i="5"/>
  <c r="G114" i="5"/>
  <c r="N114" i="5"/>
  <c r="X106" i="4"/>
  <c r="S107" i="4"/>
  <c r="AC106" i="4"/>
  <c r="Q107" i="4"/>
  <c r="G107" i="4"/>
  <c r="I107" i="4" s="1"/>
  <c r="G184" i="1"/>
  <c r="B185" i="1" s="1"/>
  <c r="K115" i="6" l="1"/>
  <c r="B116" i="6"/>
  <c r="O115" i="6"/>
  <c r="X114" i="6"/>
  <c r="S115" i="6"/>
  <c r="AC114" i="6"/>
  <c r="AA115" i="6"/>
  <c r="Q115" i="6"/>
  <c r="Q114" i="5"/>
  <c r="S114" i="5"/>
  <c r="X113" i="5"/>
  <c r="AC113" i="5"/>
  <c r="I114" i="5"/>
  <c r="T107" i="4"/>
  <c r="K107" i="4"/>
  <c r="O107" i="4"/>
  <c r="V107" i="4"/>
  <c r="W107" i="4" s="1"/>
  <c r="AD106" i="4"/>
  <c r="B108" i="4"/>
  <c r="H108" i="4" s="1"/>
  <c r="D185" i="1"/>
  <c r="E185" i="1" s="1"/>
  <c r="G185" i="1" s="1"/>
  <c r="T115" i="6" l="1"/>
  <c r="V115" i="6"/>
  <c r="AD114" i="6"/>
  <c r="M116" i="6"/>
  <c r="R115" i="6"/>
  <c r="D116" i="6"/>
  <c r="H116" i="6"/>
  <c r="C116" i="6"/>
  <c r="E116" i="6" s="1"/>
  <c r="V114" i="5"/>
  <c r="W114" i="5" s="1"/>
  <c r="AD113" i="5"/>
  <c r="T114" i="5"/>
  <c r="B115" i="5"/>
  <c r="O114" i="5"/>
  <c r="M108" i="4"/>
  <c r="R107" i="4"/>
  <c r="AA107" i="4"/>
  <c r="C108" i="4"/>
  <c r="D108" i="4"/>
  <c r="J108" i="4" s="1"/>
  <c r="B186" i="1"/>
  <c r="J116" i="6" l="1"/>
  <c r="P116" i="6"/>
  <c r="U115" i="6"/>
  <c r="AC115" i="6" s="1"/>
  <c r="N116" i="6"/>
  <c r="G116" i="6"/>
  <c r="I116" i="6" s="1"/>
  <c r="W115" i="6"/>
  <c r="AB115" i="6"/>
  <c r="R114" i="5"/>
  <c r="M115" i="5"/>
  <c r="AA114" i="5"/>
  <c r="H115" i="5"/>
  <c r="D115" i="5"/>
  <c r="C115" i="5"/>
  <c r="E115" i="5" s="1"/>
  <c r="P108" i="4"/>
  <c r="U107" i="4"/>
  <c r="AB107" i="4"/>
  <c r="N108" i="4"/>
  <c r="E108" i="4"/>
  <c r="D186" i="1"/>
  <c r="E186" i="1" s="1"/>
  <c r="K116" i="6" l="1"/>
  <c r="B117" i="6"/>
  <c r="O116" i="6"/>
  <c r="S116" i="6"/>
  <c r="X115" i="6"/>
  <c r="V116" i="6" s="1"/>
  <c r="Q116" i="6"/>
  <c r="G115" i="5"/>
  <c r="I115" i="5"/>
  <c r="B116" i="5" s="1"/>
  <c r="N115" i="5"/>
  <c r="O115" i="5"/>
  <c r="AA115" i="5" s="1"/>
  <c r="P115" i="5"/>
  <c r="U114" i="5"/>
  <c r="AB114" i="5"/>
  <c r="S108" i="4"/>
  <c r="X107" i="4"/>
  <c r="AC107" i="4"/>
  <c r="Q108" i="4"/>
  <c r="G108" i="4"/>
  <c r="I108" i="4" s="1"/>
  <c r="G186" i="1"/>
  <c r="B187" i="1" s="1"/>
  <c r="T116" i="6" l="1"/>
  <c r="AD115" i="6"/>
  <c r="M117" i="6"/>
  <c r="R116" i="6"/>
  <c r="AA116" i="6"/>
  <c r="W116" i="6"/>
  <c r="H117" i="6"/>
  <c r="D117" i="6"/>
  <c r="C117" i="6"/>
  <c r="Q115" i="5"/>
  <c r="M116" i="5"/>
  <c r="H116" i="5"/>
  <c r="C116" i="5"/>
  <c r="E116" i="5" s="1"/>
  <c r="D116" i="5"/>
  <c r="S115" i="5"/>
  <c r="X114" i="5"/>
  <c r="AC114" i="5"/>
  <c r="R115" i="5"/>
  <c r="P116" i="5" s="1"/>
  <c r="K108" i="4"/>
  <c r="O108" i="4"/>
  <c r="V108" i="4"/>
  <c r="W108" i="4" s="1"/>
  <c r="AD107" i="4"/>
  <c r="T108" i="4"/>
  <c r="B109" i="4"/>
  <c r="H109" i="4" s="1"/>
  <c r="D187" i="1"/>
  <c r="E187" i="1" s="1"/>
  <c r="E117" i="6" l="1"/>
  <c r="G117" i="6" s="1"/>
  <c r="N117" i="6"/>
  <c r="P117" i="6"/>
  <c r="U116" i="6"/>
  <c r="I117" i="6"/>
  <c r="J117" i="6"/>
  <c r="AB116" i="6"/>
  <c r="Q116" i="5"/>
  <c r="N116" i="5"/>
  <c r="U115" i="5"/>
  <c r="S116" i="5" s="1"/>
  <c r="V115" i="5"/>
  <c r="AD114" i="5"/>
  <c r="G116" i="5"/>
  <c r="I116" i="5"/>
  <c r="O116" i="5" s="1"/>
  <c r="T115" i="5"/>
  <c r="X115" i="5"/>
  <c r="AB115" i="5"/>
  <c r="M109" i="4"/>
  <c r="R108" i="4"/>
  <c r="AA108" i="4"/>
  <c r="C109" i="4"/>
  <c r="D109" i="4"/>
  <c r="J109" i="4" s="1"/>
  <c r="G187" i="1"/>
  <c r="B188" i="1" s="1"/>
  <c r="K117" i="6" l="1"/>
  <c r="B118" i="6"/>
  <c r="S117" i="6"/>
  <c r="X116" i="6"/>
  <c r="Q117" i="6"/>
  <c r="O117" i="6"/>
  <c r="AC116" i="6"/>
  <c r="M117" i="5"/>
  <c r="R116" i="5"/>
  <c r="T116" i="5"/>
  <c r="AA116" i="5"/>
  <c r="AC115" i="5"/>
  <c r="W115" i="5"/>
  <c r="AD115" i="5" s="1"/>
  <c r="V116" i="5"/>
  <c r="W116" i="5" s="1"/>
  <c r="B117" i="5"/>
  <c r="AB116" i="5"/>
  <c r="P109" i="4"/>
  <c r="U108" i="4"/>
  <c r="AB108" i="4"/>
  <c r="N109" i="4"/>
  <c r="E109" i="4"/>
  <c r="D188" i="1"/>
  <c r="E188" i="1" s="1"/>
  <c r="V117" i="6" l="1"/>
  <c r="AD116" i="6"/>
  <c r="T117" i="6"/>
  <c r="H118" i="6"/>
  <c r="D118" i="6"/>
  <c r="C118" i="6"/>
  <c r="R117" i="6"/>
  <c r="M118" i="6"/>
  <c r="AA117" i="6"/>
  <c r="H117" i="5"/>
  <c r="C117" i="5"/>
  <c r="D117" i="5"/>
  <c r="P117" i="5"/>
  <c r="U116" i="5"/>
  <c r="AC116" i="5"/>
  <c r="N117" i="5"/>
  <c r="S109" i="4"/>
  <c r="X108" i="4"/>
  <c r="AC108" i="4"/>
  <c r="Q109" i="4"/>
  <c r="G109" i="4"/>
  <c r="I109" i="4" s="1"/>
  <c r="G188" i="1"/>
  <c r="B189" i="1" s="1"/>
  <c r="E118" i="6" l="1"/>
  <c r="G118" i="6" s="1"/>
  <c r="J118" i="6"/>
  <c r="P118" i="6"/>
  <c r="U117" i="6"/>
  <c r="AB117" i="6"/>
  <c r="N118" i="6"/>
  <c r="AC117" i="6"/>
  <c r="W117" i="6"/>
  <c r="X116" i="5"/>
  <c r="S117" i="5"/>
  <c r="E117" i="5"/>
  <c r="Q117" i="5"/>
  <c r="V109" i="4"/>
  <c r="AD108" i="4"/>
  <c r="K109" i="4"/>
  <c r="O109" i="4"/>
  <c r="T109" i="4"/>
  <c r="B110" i="4"/>
  <c r="H110" i="4" s="1"/>
  <c r="D189" i="1"/>
  <c r="E189" i="1" s="1"/>
  <c r="I118" i="6" l="1"/>
  <c r="O118" i="6" s="1"/>
  <c r="M119" i="6" s="1"/>
  <c r="N119" i="6"/>
  <c r="K118" i="6"/>
  <c r="B119" i="6"/>
  <c r="X117" i="6"/>
  <c r="V118" i="6" s="1"/>
  <c r="S118" i="6"/>
  <c r="Q118" i="6"/>
  <c r="G117" i="5"/>
  <c r="I117" i="5"/>
  <c r="T117" i="5"/>
  <c r="V117" i="5"/>
  <c r="AD116" i="5"/>
  <c r="W109" i="4"/>
  <c r="R109" i="4"/>
  <c r="M110" i="4"/>
  <c r="AA109" i="4"/>
  <c r="C110" i="4"/>
  <c r="D110" i="4"/>
  <c r="J110" i="4" s="1"/>
  <c r="G189" i="1"/>
  <c r="B190" i="1" s="1"/>
  <c r="R118" i="6" l="1"/>
  <c r="AA118" i="6"/>
  <c r="AB118" i="6"/>
  <c r="AD117" i="6"/>
  <c r="H119" i="6"/>
  <c r="D119" i="6"/>
  <c r="C119" i="6"/>
  <c r="T118" i="6"/>
  <c r="W118" i="6"/>
  <c r="W117" i="5"/>
  <c r="B118" i="5"/>
  <c r="O117" i="5"/>
  <c r="P110" i="4"/>
  <c r="U109" i="4"/>
  <c r="AB109" i="4"/>
  <c r="N110" i="4"/>
  <c r="E110" i="4"/>
  <c r="D190" i="1"/>
  <c r="E190" i="1" s="1"/>
  <c r="P119" i="6" l="1"/>
  <c r="Q119" i="6" s="1"/>
  <c r="U118" i="6"/>
  <c r="E119" i="6"/>
  <c r="G119" i="6" s="1"/>
  <c r="J119" i="6"/>
  <c r="I119" i="6"/>
  <c r="H118" i="5"/>
  <c r="D118" i="5"/>
  <c r="C118" i="5"/>
  <c r="E118" i="5" s="1"/>
  <c r="R117" i="5"/>
  <c r="M118" i="5"/>
  <c r="AA117" i="5"/>
  <c r="X109" i="4"/>
  <c r="S110" i="4"/>
  <c r="AC109" i="4"/>
  <c r="Q110" i="4"/>
  <c r="G110" i="4"/>
  <c r="I110" i="4" s="1"/>
  <c r="G190" i="1"/>
  <c r="B191" i="1" s="1"/>
  <c r="X118" i="6" l="1"/>
  <c r="S119" i="6"/>
  <c r="T119" i="6" s="1"/>
  <c r="AC118" i="6"/>
  <c r="K119" i="6"/>
  <c r="O119" i="6"/>
  <c r="B120" i="6"/>
  <c r="N118" i="5"/>
  <c r="G118" i="5"/>
  <c r="I118" i="5" s="1"/>
  <c r="AB117" i="5"/>
  <c r="U117" i="5"/>
  <c r="P118" i="5"/>
  <c r="K110" i="4"/>
  <c r="O110" i="4"/>
  <c r="T110" i="4"/>
  <c r="V110" i="4"/>
  <c r="AD109" i="4"/>
  <c r="B111" i="4"/>
  <c r="H111" i="4" s="1"/>
  <c r="D191" i="1"/>
  <c r="E191" i="1" s="1"/>
  <c r="V119" i="6" l="1"/>
  <c r="W119" i="6" s="1"/>
  <c r="AD118" i="6"/>
  <c r="D120" i="6"/>
  <c r="H120" i="6"/>
  <c r="C120" i="6"/>
  <c r="E120" i="6" s="1"/>
  <c r="M120" i="6"/>
  <c r="R119" i="6"/>
  <c r="AA119" i="6"/>
  <c r="B119" i="5"/>
  <c r="O118" i="5"/>
  <c r="S118" i="5"/>
  <c r="X117" i="5"/>
  <c r="AC117" i="5"/>
  <c r="Q118" i="5"/>
  <c r="W110" i="4"/>
  <c r="M111" i="4"/>
  <c r="R110" i="4"/>
  <c r="AA110" i="4"/>
  <c r="C111" i="4"/>
  <c r="D111" i="4"/>
  <c r="J111" i="4" s="1"/>
  <c r="G191" i="1"/>
  <c r="B192" i="1" s="1"/>
  <c r="J120" i="6" l="1"/>
  <c r="U119" i="6"/>
  <c r="P120" i="6"/>
  <c r="AB119" i="6"/>
  <c r="N120" i="6"/>
  <c r="G120" i="6"/>
  <c r="I120" i="6" s="1"/>
  <c r="M119" i="5"/>
  <c r="R118" i="5"/>
  <c r="AA118" i="5"/>
  <c r="H119" i="5"/>
  <c r="D119" i="5"/>
  <c r="C119" i="5"/>
  <c r="E119" i="5" s="1"/>
  <c r="T118" i="5"/>
  <c r="V118" i="5"/>
  <c r="AD117" i="5"/>
  <c r="N111" i="4"/>
  <c r="P111" i="4"/>
  <c r="U110" i="4"/>
  <c r="AB110" i="4"/>
  <c r="E111" i="4"/>
  <c r="D192" i="1"/>
  <c r="E192" i="1" s="1"/>
  <c r="K120" i="6" l="1"/>
  <c r="B121" i="6"/>
  <c r="O120" i="6"/>
  <c r="AA120" i="6" s="1"/>
  <c r="Q120" i="6"/>
  <c r="S120" i="6"/>
  <c r="X119" i="6"/>
  <c r="AC119" i="6"/>
  <c r="W118" i="5"/>
  <c r="G119" i="5"/>
  <c r="AB118" i="5"/>
  <c r="P119" i="5"/>
  <c r="U118" i="5"/>
  <c r="N119" i="5"/>
  <c r="Q111" i="4"/>
  <c r="S111" i="4"/>
  <c r="X110" i="4"/>
  <c r="AC110" i="4"/>
  <c r="G111" i="4"/>
  <c r="I111" i="4" s="1"/>
  <c r="G192" i="1"/>
  <c r="B193" i="1" s="1"/>
  <c r="T120" i="6" l="1"/>
  <c r="R120" i="6"/>
  <c r="M121" i="6"/>
  <c r="D121" i="6"/>
  <c r="H121" i="6"/>
  <c r="C121" i="6"/>
  <c r="V120" i="6"/>
  <c r="AD119" i="6"/>
  <c r="X118" i="5"/>
  <c r="V119" i="5" s="1"/>
  <c r="W119" i="5" s="1"/>
  <c r="S119" i="5"/>
  <c r="Q119" i="5"/>
  <c r="I119" i="5"/>
  <c r="AC118" i="5"/>
  <c r="V111" i="4"/>
  <c r="W111" i="4" s="1"/>
  <c r="AD110" i="4"/>
  <c r="K111" i="4"/>
  <c r="O111" i="4"/>
  <c r="T111" i="4"/>
  <c r="B112" i="4"/>
  <c r="H112" i="4" s="1"/>
  <c r="D193" i="1"/>
  <c r="E193" i="1" s="1"/>
  <c r="E121" i="6" l="1"/>
  <c r="G121" i="6" s="1"/>
  <c r="J121" i="6"/>
  <c r="W120" i="6"/>
  <c r="U120" i="6"/>
  <c r="P121" i="6"/>
  <c r="AB120" i="6"/>
  <c r="AC120" i="6"/>
  <c r="N121" i="6"/>
  <c r="B120" i="5"/>
  <c r="O119" i="5"/>
  <c r="T119" i="5"/>
  <c r="AD118" i="5"/>
  <c r="M112" i="4"/>
  <c r="R111" i="4"/>
  <c r="AA111" i="4"/>
  <c r="C112" i="4"/>
  <c r="D112" i="4"/>
  <c r="J112" i="4" s="1"/>
  <c r="G193" i="1"/>
  <c r="B194" i="1" s="1"/>
  <c r="I121" i="6" l="1"/>
  <c r="O121" i="6" s="1"/>
  <c r="M122" i="6" s="1"/>
  <c r="Q121" i="6"/>
  <c r="S121" i="6"/>
  <c r="X120" i="6"/>
  <c r="V121" i="6" s="1"/>
  <c r="B122" i="6"/>
  <c r="M120" i="5"/>
  <c r="R119" i="5"/>
  <c r="AA119" i="5"/>
  <c r="H120" i="5"/>
  <c r="C120" i="5"/>
  <c r="D120" i="5"/>
  <c r="P112" i="4"/>
  <c r="U111" i="4"/>
  <c r="AB111" i="4"/>
  <c r="N112" i="4"/>
  <c r="E112" i="4"/>
  <c r="D194" i="1"/>
  <c r="E194" i="1" s="1"/>
  <c r="G194" i="1" s="1"/>
  <c r="AD120" i="6" l="1"/>
  <c r="AB121" i="6"/>
  <c r="K121" i="6"/>
  <c r="AA121" i="6"/>
  <c r="R121" i="6"/>
  <c r="U121" i="6" s="1"/>
  <c r="X121" i="6" s="1"/>
  <c r="V122" i="6" s="1"/>
  <c r="W121" i="6"/>
  <c r="S122" i="6"/>
  <c r="T121" i="6"/>
  <c r="AC121" i="6" s="1"/>
  <c r="D122" i="6"/>
  <c r="H122" i="6"/>
  <c r="C122" i="6"/>
  <c r="E122" i="6" s="1"/>
  <c r="G122" i="6" s="1"/>
  <c r="N122" i="6"/>
  <c r="U119" i="5"/>
  <c r="P120" i="5"/>
  <c r="AB119" i="5"/>
  <c r="E120" i="5"/>
  <c r="N120" i="5"/>
  <c r="S112" i="4"/>
  <c r="X111" i="4"/>
  <c r="AC111" i="4"/>
  <c r="Q112" i="4"/>
  <c r="G112" i="4"/>
  <c r="I112" i="4" s="1"/>
  <c r="B195" i="1"/>
  <c r="P122" i="6" l="1"/>
  <c r="AD121" i="6"/>
  <c r="W122" i="6"/>
  <c r="T122" i="6"/>
  <c r="J122" i="6"/>
  <c r="Q122" i="6"/>
  <c r="I122" i="6"/>
  <c r="G120" i="5"/>
  <c r="I120" i="5"/>
  <c r="Q120" i="5"/>
  <c r="X119" i="5"/>
  <c r="S120" i="5"/>
  <c r="AC119" i="5"/>
  <c r="K112" i="4"/>
  <c r="O112" i="4"/>
  <c r="V112" i="4"/>
  <c r="W112" i="4" s="1"/>
  <c r="AD111" i="4"/>
  <c r="T112" i="4"/>
  <c r="B113" i="4"/>
  <c r="H113" i="4" s="1"/>
  <c r="D195" i="1"/>
  <c r="E195" i="1" s="1"/>
  <c r="K122" i="6" l="1"/>
  <c r="O122" i="6"/>
  <c r="B123" i="6"/>
  <c r="T120" i="5"/>
  <c r="V120" i="5"/>
  <c r="AD119" i="5"/>
  <c r="B121" i="5"/>
  <c r="O120" i="5"/>
  <c r="R112" i="4"/>
  <c r="M113" i="4"/>
  <c r="AA112" i="4"/>
  <c r="C113" i="4"/>
  <c r="D113" i="4"/>
  <c r="J113" i="4" s="1"/>
  <c r="G195" i="1"/>
  <c r="B196" i="1" s="1"/>
  <c r="H123" i="6" l="1"/>
  <c r="D123" i="6"/>
  <c r="C123" i="6"/>
  <c r="R122" i="6"/>
  <c r="M123" i="6"/>
  <c r="AA122" i="6"/>
  <c r="AA120" i="5"/>
  <c r="R120" i="5"/>
  <c r="M121" i="5"/>
  <c r="H121" i="5"/>
  <c r="D121" i="5"/>
  <c r="C121" i="5"/>
  <c r="E121" i="5" s="1"/>
  <c r="W120" i="5"/>
  <c r="N113" i="4"/>
  <c r="P113" i="4"/>
  <c r="U112" i="4"/>
  <c r="AB112" i="4"/>
  <c r="E113" i="4"/>
  <c r="D196" i="1"/>
  <c r="E196" i="1" s="1"/>
  <c r="G196" i="1" s="1"/>
  <c r="E123" i="6" l="1"/>
  <c r="N123" i="6"/>
  <c r="U122" i="6"/>
  <c r="P123" i="6"/>
  <c r="AB122" i="6"/>
  <c r="J123" i="6"/>
  <c r="G123" i="6"/>
  <c r="I123" i="6" s="1"/>
  <c r="N121" i="5"/>
  <c r="O121" i="5"/>
  <c r="AA121" i="5" s="1"/>
  <c r="R121" i="5"/>
  <c r="P122" i="5" s="1"/>
  <c r="G121" i="5"/>
  <c r="I121" i="5"/>
  <c r="U120" i="5"/>
  <c r="P121" i="5"/>
  <c r="AB120" i="5"/>
  <c r="Q113" i="4"/>
  <c r="S113" i="4"/>
  <c r="X112" i="4"/>
  <c r="AC112" i="4"/>
  <c r="G113" i="4"/>
  <c r="I113" i="4" s="1"/>
  <c r="B197" i="1"/>
  <c r="K123" i="6" l="1"/>
  <c r="B124" i="6"/>
  <c r="O123" i="6"/>
  <c r="AA123" i="6" s="1"/>
  <c r="Q123" i="6"/>
  <c r="S123" i="6"/>
  <c r="X122" i="6"/>
  <c r="AC122" i="6"/>
  <c r="X120" i="5"/>
  <c r="S121" i="5"/>
  <c r="AC120" i="5"/>
  <c r="Q122" i="5"/>
  <c r="B122" i="5"/>
  <c r="Q121" i="5"/>
  <c r="AB121" i="5" s="1"/>
  <c r="U121" i="5"/>
  <c r="M122" i="5"/>
  <c r="K113" i="4"/>
  <c r="O113" i="4"/>
  <c r="T113" i="4"/>
  <c r="V113" i="4"/>
  <c r="AD112" i="4"/>
  <c r="B114" i="4"/>
  <c r="H114" i="4" s="1"/>
  <c r="D197" i="1"/>
  <c r="E197" i="1" s="1"/>
  <c r="T123" i="6" l="1"/>
  <c r="R123" i="6"/>
  <c r="AB123" i="6" s="1"/>
  <c r="M124" i="6"/>
  <c r="H124" i="6"/>
  <c r="D124" i="6"/>
  <c r="C124" i="6"/>
  <c r="V123" i="6"/>
  <c r="AD122" i="6"/>
  <c r="N122" i="5"/>
  <c r="T121" i="5"/>
  <c r="AC121" i="5" s="1"/>
  <c r="X121" i="5"/>
  <c r="S122" i="5"/>
  <c r="H122" i="5"/>
  <c r="C122" i="5"/>
  <c r="D122" i="5"/>
  <c r="V121" i="5"/>
  <c r="AD120" i="5"/>
  <c r="M114" i="4"/>
  <c r="R113" i="4"/>
  <c r="AA113" i="4"/>
  <c r="W113" i="4"/>
  <c r="C114" i="4"/>
  <c r="D114" i="4"/>
  <c r="J114" i="4" s="1"/>
  <c r="G197" i="1"/>
  <c r="B198" i="1" s="1"/>
  <c r="J124" i="6" l="1"/>
  <c r="E124" i="6"/>
  <c r="G124" i="6" s="1"/>
  <c r="W123" i="6"/>
  <c r="U123" i="6"/>
  <c r="AC123" i="6" s="1"/>
  <c r="P124" i="6"/>
  <c r="I124" i="6"/>
  <c r="O124" i="6" s="1"/>
  <c r="N124" i="6"/>
  <c r="W121" i="5"/>
  <c r="AD121" i="5" s="1"/>
  <c r="V122" i="5"/>
  <c r="E122" i="5"/>
  <c r="T122" i="5"/>
  <c r="U113" i="4"/>
  <c r="P114" i="4"/>
  <c r="AB113" i="4"/>
  <c r="N114" i="4"/>
  <c r="E114" i="4"/>
  <c r="D198" i="1"/>
  <c r="E198" i="1" s="1"/>
  <c r="M125" i="6" l="1"/>
  <c r="R124" i="6"/>
  <c r="U124" i="6" s="1"/>
  <c r="Q124" i="6"/>
  <c r="AA124" i="6"/>
  <c r="S124" i="6"/>
  <c r="X123" i="6"/>
  <c r="V124" i="6" s="1"/>
  <c r="AD123" i="6"/>
  <c r="K124" i="6"/>
  <c r="B125" i="6"/>
  <c r="G122" i="5"/>
  <c r="I122" i="5"/>
  <c r="W122" i="5"/>
  <c r="Q114" i="4"/>
  <c r="S114" i="4"/>
  <c r="X113" i="4"/>
  <c r="AC113" i="4"/>
  <c r="G114" i="4"/>
  <c r="I114" i="4" s="1"/>
  <c r="G198" i="1"/>
  <c r="B199" i="1" s="1"/>
  <c r="W124" i="6" l="1"/>
  <c r="P125" i="6"/>
  <c r="H125" i="6"/>
  <c r="D125" i="6"/>
  <c r="C125" i="6"/>
  <c r="S125" i="6"/>
  <c r="T124" i="6"/>
  <c r="AC124" i="6" s="1"/>
  <c r="X124" i="6"/>
  <c r="V125" i="6" s="1"/>
  <c r="AB124" i="6"/>
  <c r="N125" i="6"/>
  <c r="B123" i="5"/>
  <c r="O122" i="5"/>
  <c r="K114" i="4"/>
  <c r="O114" i="4"/>
  <c r="V114" i="4"/>
  <c r="W114" i="4" s="1"/>
  <c r="AD113" i="4"/>
  <c r="T114" i="4"/>
  <c r="B115" i="4"/>
  <c r="H115" i="4" s="1"/>
  <c r="D199" i="1"/>
  <c r="E199" i="1" s="1"/>
  <c r="G199" i="1" s="1"/>
  <c r="E125" i="6" l="1"/>
  <c r="G125" i="6" s="1"/>
  <c r="W125" i="6"/>
  <c r="I125" i="6"/>
  <c r="Q125" i="6"/>
  <c r="J125" i="6"/>
  <c r="T125" i="6"/>
  <c r="AD124" i="6"/>
  <c r="H123" i="5"/>
  <c r="C123" i="5"/>
  <c r="D123" i="5"/>
  <c r="M123" i="5"/>
  <c r="R122" i="5"/>
  <c r="AA122" i="5"/>
  <c r="M115" i="4"/>
  <c r="AA114" i="4"/>
  <c r="R114" i="4"/>
  <c r="C115" i="4"/>
  <c r="D115" i="4"/>
  <c r="J115" i="4" s="1"/>
  <c r="B200" i="1"/>
  <c r="K125" i="6" l="1"/>
  <c r="O125" i="6"/>
  <c r="B126" i="6"/>
  <c r="P123" i="5"/>
  <c r="U122" i="5"/>
  <c r="AB122" i="5"/>
  <c r="E123" i="5"/>
  <c r="N123" i="5"/>
  <c r="P115" i="4"/>
  <c r="U114" i="4"/>
  <c r="AB114" i="4"/>
  <c r="N115" i="4"/>
  <c r="E115" i="4"/>
  <c r="D200" i="1"/>
  <c r="E200" i="1" s="1"/>
  <c r="G200" i="1" s="1"/>
  <c r="H126" i="6" l="1"/>
  <c r="D126" i="6"/>
  <c r="J126" i="6" s="1"/>
  <c r="C126" i="6"/>
  <c r="E126" i="6" s="1"/>
  <c r="M126" i="6"/>
  <c r="R125" i="6"/>
  <c r="AA125" i="6"/>
  <c r="X122" i="5"/>
  <c r="S123" i="5"/>
  <c r="AC122" i="5"/>
  <c r="G123" i="5"/>
  <c r="I123" i="5" s="1"/>
  <c r="Q123" i="5"/>
  <c r="S115" i="4"/>
  <c r="X114" i="4"/>
  <c r="AC114" i="4"/>
  <c r="Q115" i="4"/>
  <c r="G115" i="4"/>
  <c r="I115" i="4" s="1"/>
  <c r="B201" i="1"/>
  <c r="U125" i="6" l="1"/>
  <c r="P126" i="6"/>
  <c r="AB125" i="6"/>
  <c r="N126" i="6"/>
  <c r="G126" i="6"/>
  <c r="I126" i="6" s="1"/>
  <c r="B124" i="5"/>
  <c r="O123" i="5"/>
  <c r="T123" i="5"/>
  <c r="V123" i="5"/>
  <c r="W123" i="5" s="1"/>
  <c r="AD122" i="5"/>
  <c r="K115" i="4"/>
  <c r="O115" i="4"/>
  <c r="V115" i="4"/>
  <c r="W115" i="4" s="1"/>
  <c r="AD114" i="4"/>
  <c r="T115" i="4"/>
  <c r="B116" i="4"/>
  <c r="H116" i="4" s="1"/>
  <c r="D201" i="1"/>
  <c r="E201" i="1" s="1"/>
  <c r="G201" i="1" s="1"/>
  <c r="K126" i="6" l="1"/>
  <c r="B127" i="6"/>
  <c r="O126" i="6"/>
  <c r="AA126" i="6" s="1"/>
  <c r="Q126" i="6"/>
  <c r="X125" i="6"/>
  <c r="S126" i="6"/>
  <c r="AC125" i="6"/>
  <c r="AA123" i="5"/>
  <c r="R123" i="5"/>
  <c r="M124" i="5"/>
  <c r="H124" i="5"/>
  <c r="D124" i="5"/>
  <c r="C124" i="5"/>
  <c r="E124" i="5" s="1"/>
  <c r="M116" i="4"/>
  <c r="R115" i="4"/>
  <c r="AA115" i="4"/>
  <c r="C116" i="4"/>
  <c r="D116" i="4"/>
  <c r="J116" i="4" s="1"/>
  <c r="B202" i="1"/>
  <c r="V126" i="6" l="1"/>
  <c r="AD125" i="6"/>
  <c r="M127" i="6"/>
  <c r="R126" i="6"/>
  <c r="H127" i="6"/>
  <c r="D127" i="6"/>
  <c r="C127" i="6"/>
  <c r="E127" i="6" s="1"/>
  <c r="T126" i="6"/>
  <c r="AB126" i="6"/>
  <c r="G124" i="5"/>
  <c r="I124" i="5"/>
  <c r="P124" i="5"/>
  <c r="U123" i="5"/>
  <c r="AB123" i="5"/>
  <c r="O124" i="5"/>
  <c r="M125" i="5" s="1"/>
  <c r="N124" i="5"/>
  <c r="AA124" i="5" s="1"/>
  <c r="R124" i="5"/>
  <c r="U124" i="5" s="1"/>
  <c r="U115" i="4"/>
  <c r="P116" i="4"/>
  <c r="AB115" i="4"/>
  <c r="N116" i="4"/>
  <c r="E116" i="4"/>
  <c r="D202" i="1"/>
  <c r="E202" i="1" s="1"/>
  <c r="G202" i="1" s="1"/>
  <c r="U126" i="6" l="1"/>
  <c r="P127" i="6"/>
  <c r="AC126" i="6"/>
  <c r="N127" i="6"/>
  <c r="J127" i="6"/>
  <c r="G127" i="6"/>
  <c r="I127" i="6" s="1"/>
  <c r="W126" i="6"/>
  <c r="S124" i="5"/>
  <c r="X123" i="5"/>
  <c r="AC123" i="5"/>
  <c r="P125" i="5"/>
  <c r="Q124" i="5"/>
  <c r="AB124" i="5" s="1"/>
  <c r="N125" i="5"/>
  <c r="B125" i="5"/>
  <c r="Q116" i="4"/>
  <c r="X115" i="4"/>
  <c r="S116" i="4"/>
  <c r="AC115" i="4"/>
  <c r="G116" i="4"/>
  <c r="I116" i="4" s="1"/>
  <c r="B203" i="1"/>
  <c r="K127" i="6" l="1"/>
  <c r="B128" i="6"/>
  <c r="O127" i="6"/>
  <c r="AA127" i="6" s="1"/>
  <c r="Q127" i="6"/>
  <c r="X126" i="6"/>
  <c r="V127" i="6" s="1"/>
  <c r="S127" i="6"/>
  <c r="H125" i="5"/>
  <c r="C125" i="5"/>
  <c r="D125" i="5"/>
  <c r="V124" i="5"/>
  <c r="AD123" i="5"/>
  <c r="Q125" i="5"/>
  <c r="X124" i="5"/>
  <c r="T124" i="5"/>
  <c r="AC124" i="5" s="1"/>
  <c r="S125" i="5"/>
  <c r="K116" i="4"/>
  <c r="O116" i="4"/>
  <c r="V116" i="4"/>
  <c r="W116" i="4" s="1"/>
  <c r="AD115" i="4"/>
  <c r="T116" i="4"/>
  <c r="B117" i="4"/>
  <c r="H117" i="4" s="1"/>
  <c r="D203" i="1"/>
  <c r="E203" i="1" s="1"/>
  <c r="G203" i="1" s="1"/>
  <c r="AD126" i="6" l="1"/>
  <c r="M128" i="6"/>
  <c r="R127" i="6"/>
  <c r="AB127" i="6" s="1"/>
  <c r="T127" i="6"/>
  <c r="H128" i="6"/>
  <c r="D128" i="6"/>
  <c r="J128" i="6" s="1"/>
  <c r="C128" i="6"/>
  <c r="W127" i="6"/>
  <c r="E125" i="5"/>
  <c r="T125" i="5"/>
  <c r="V125" i="5"/>
  <c r="W124" i="5"/>
  <c r="AD124" i="5" s="1"/>
  <c r="M117" i="4"/>
  <c r="R116" i="4"/>
  <c r="AA116" i="4"/>
  <c r="C117" i="4"/>
  <c r="D117" i="4"/>
  <c r="J117" i="4" s="1"/>
  <c r="B204" i="1"/>
  <c r="E128" i="6" l="1"/>
  <c r="G128" i="6" s="1"/>
  <c r="U127" i="6"/>
  <c r="P128" i="6"/>
  <c r="N128" i="6"/>
  <c r="W125" i="5"/>
  <c r="G125" i="5"/>
  <c r="I125" i="5" s="1"/>
  <c r="U116" i="4"/>
  <c r="P117" i="4"/>
  <c r="AB116" i="4"/>
  <c r="N117" i="4"/>
  <c r="E117" i="4"/>
  <c r="D204" i="1"/>
  <c r="E204" i="1" s="1"/>
  <c r="G204" i="1" s="1"/>
  <c r="I128" i="6" l="1"/>
  <c r="O128" i="6" s="1"/>
  <c r="R128" i="6" s="1"/>
  <c r="U128" i="6" s="1"/>
  <c r="Q128" i="6"/>
  <c r="X127" i="6"/>
  <c r="S128" i="6"/>
  <c r="AC127" i="6"/>
  <c r="B129" i="6"/>
  <c r="O125" i="5"/>
  <c r="B126" i="5"/>
  <c r="X116" i="4"/>
  <c r="S117" i="4"/>
  <c r="AC116" i="4"/>
  <c r="Q117" i="4"/>
  <c r="G117" i="4"/>
  <c r="I117" i="4" s="1"/>
  <c r="B205" i="1"/>
  <c r="P129" i="6" l="1"/>
  <c r="Q129" i="6" s="1"/>
  <c r="AB128" i="6"/>
  <c r="AA128" i="6"/>
  <c r="K128" i="6"/>
  <c r="M129" i="6"/>
  <c r="N129" i="6" s="1"/>
  <c r="S129" i="6"/>
  <c r="X128" i="6"/>
  <c r="T128" i="6"/>
  <c r="AC128" i="6" s="1"/>
  <c r="D129" i="6"/>
  <c r="H129" i="6"/>
  <c r="C129" i="6"/>
  <c r="E129" i="6" s="1"/>
  <c r="G129" i="6" s="1"/>
  <c r="V128" i="6"/>
  <c r="AD127" i="6"/>
  <c r="H126" i="5"/>
  <c r="C126" i="5"/>
  <c r="D126" i="5"/>
  <c r="AA125" i="5"/>
  <c r="M126" i="5"/>
  <c r="R125" i="5"/>
  <c r="K117" i="4"/>
  <c r="O117" i="4"/>
  <c r="T117" i="4"/>
  <c r="V117" i="4"/>
  <c r="W117" i="4" s="1"/>
  <c r="AD116" i="4"/>
  <c r="B118" i="4"/>
  <c r="H118" i="4" s="1"/>
  <c r="D205" i="1"/>
  <c r="E205" i="1" s="1"/>
  <c r="G205" i="1" s="1"/>
  <c r="J129" i="6" l="1"/>
  <c r="V129" i="6"/>
  <c r="W128" i="6"/>
  <c r="AD128" i="6" s="1"/>
  <c r="T129" i="6"/>
  <c r="I129" i="6"/>
  <c r="AB125" i="5"/>
  <c r="U125" i="5"/>
  <c r="P126" i="5"/>
  <c r="N126" i="5"/>
  <c r="E126" i="5"/>
  <c r="M118" i="4"/>
  <c r="R117" i="4"/>
  <c r="AA117" i="4"/>
  <c r="C118" i="4"/>
  <c r="D118" i="4"/>
  <c r="J118" i="4" s="1"/>
  <c r="B206" i="1"/>
  <c r="K129" i="6" l="1"/>
  <c r="B130" i="6"/>
  <c r="O129" i="6"/>
  <c r="W129" i="6"/>
  <c r="Q126" i="5"/>
  <c r="X125" i="5"/>
  <c r="S126" i="5"/>
  <c r="AC125" i="5"/>
  <c r="G126" i="5"/>
  <c r="I126" i="5"/>
  <c r="U117" i="4"/>
  <c r="P118" i="4"/>
  <c r="AB117" i="4"/>
  <c r="N118" i="4"/>
  <c r="E118" i="4"/>
  <c r="D206" i="1"/>
  <c r="E206" i="1" s="1"/>
  <c r="G206" i="1" s="1"/>
  <c r="M130" i="6" l="1"/>
  <c r="R129" i="6"/>
  <c r="AA129" i="6"/>
  <c r="D130" i="6"/>
  <c r="H130" i="6"/>
  <c r="C130" i="6"/>
  <c r="B127" i="5"/>
  <c r="O126" i="5"/>
  <c r="V126" i="5"/>
  <c r="AD125" i="5"/>
  <c r="T126" i="5"/>
  <c r="Q118" i="4"/>
  <c r="X117" i="4"/>
  <c r="S118" i="4"/>
  <c r="AC117" i="4"/>
  <c r="G118" i="4"/>
  <c r="I118" i="4" s="1"/>
  <c r="B207" i="1"/>
  <c r="E130" i="6" l="1"/>
  <c r="G130" i="6" s="1"/>
  <c r="P130" i="6"/>
  <c r="U129" i="6"/>
  <c r="AB129" i="6"/>
  <c r="N130" i="6"/>
  <c r="J130" i="6"/>
  <c r="M127" i="5"/>
  <c r="R126" i="5"/>
  <c r="AA126" i="5"/>
  <c r="H127" i="5"/>
  <c r="C127" i="5"/>
  <c r="E127" i="5" s="1"/>
  <c r="D127" i="5"/>
  <c r="W126" i="5"/>
  <c r="K118" i="4"/>
  <c r="O118" i="4"/>
  <c r="T118" i="4"/>
  <c r="V118" i="4"/>
  <c r="W118" i="4" s="1"/>
  <c r="AD117" i="4"/>
  <c r="B119" i="4"/>
  <c r="H119" i="4" s="1"/>
  <c r="D207" i="1"/>
  <c r="E207" i="1" s="1"/>
  <c r="G207" i="1" s="1"/>
  <c r="I130" i="6" l="1"/>
  <c r="O130" i="6" s="1"/>
  <c r="R130" i="6" s="1"/>
  <c r="U130" i="6" s="1"/>
  <c r="Q130" i="6"/>
  <c r="AB130" i="6" s="1"/>
  <c r="X129" i="6"/>
  <c r="S130" i="6"/>
  <c r="AC129" i="6"/>
  <c r="P127" i="5"/>
  <c r="U126" i="5"/>
  <c r="AB126" i="5"/>
  <c r="G127" i="5"/>
  <c r="I127" i="5" s="1"/>
  <c r="N127" i="5"/>
  <c r="M119" i="4"/>
  <c r="R118" i="4"/>
  <c r="AA118" i="4"/>
  <c r="C119" i="4"/>
  <c r="D119" i="4"/>
  <c r="J119" i="4" s="1"/>
  <c r="B208" i="1"/>
  <c r="P131" i="6" l="1"/>
  <c r="AA130" i="6"/>
  <c r="M131" i="6"/>
  <c r="B131" i="6"/>
  <c r="K130" i="6"/>
  <c r="H131" i="6"/>
  <c r="D131" i="6"/>
  <c r="C131" i="6"/>
  <c r="X130" i="6"/>
  <c r="T130" i="6"/>
  <c r="AC130" i="6" s="1"/>
  <c r="S131" i="6"/>
  <c r="N131" i="6"/>
  <c r="V130" i="6"/>
  <c r="AD129" i="6"/>
  <c r="Q131" i="6"/>
  <c r="B128" i="5"/>
  <c r="O127" i="5"/>
  <c r="X126" i="5"/>
  <c r="S127" i="5"/>
  <c r="AC126" i="5"/>
  <c r="AA127" i="5"/>
  <c r="Q127" i="5"/>
  <c r="P119" i="4"/>
  <c r="U118" i="4"/>
  <c r="AB118" i="4"/>
  <c r="N119" i="4"/>
  <c r="E119" i="4"/>
  <c r="D208" i="1"/>
  <c r="E208" i="1" s="1"/>
  <c r="G208" i="1" s="1"/>
  <c r="E131" i="6" l="1"/>
  <c r="G131" i="6" s="1"/>
  <c r="I131" i="6" s="1"/>
  <c r="J131" i="6"/>
  <c r="T131" i="6"/>
  <c r="W130" i="6"/>
  <c r="AD130" i="6" s="1"/>
  <c r="V131" i="6"/>
  <c r="V127" i="5"/>
  <c r="AD126" i="5"/>
  <c r="R127" i="5"/>
  <c r="M128" i="5"/>
  <c r="T127" i="5"/>
  <c r="H128" i="5"/>
  <c r="D128" i="5"/>
  <c r="C128" i="5"/>
  <c r="E128" i="5" s="1"/>
  <c r="Q119" i="4"/>
  <c r="X118" i="4"/>
  <c r="S119" i="4"/>
  <c r="AC118" i="4"/>
  <c r="G119" i="4"/>
  <c r="I119" i="4" s="1"/>
  <c r="B209" i="1"/>
  <c r="K131" i="6" l="1"/>
  <c r="O131" i="6"/>
  <c r="B132" i="6"/>
  <c r="W131" i="6"/>
  <c r="N128" i="5"/>
  <c r="P128" i="5"/>
  <c r="U127" i="5"/>
  <c r="G128" i="5"/>
  <c r="I128" i="5"/>
  <c r="O128" i="5" s="1"/>
  <c r="AC127" i="5"/>
  <c r="AB127" i="5"/>
  <c r="W127" i="5"/>
  <c r="K119" i="4"/>
  <c r="O119" i="4"/>
  <c r="T119" i="4"/>
  <c r="V119" i="4"/>
  <c r="W119" i="4" s="1"/>
  <c r="AD118" i="4"/>
  <c r="B120" i="4"/>
  <c r="H120" i="4" s="1"/>
  <c r="D209" i="1"/>
  <c r="E209" i="1" s="1"/>
  <c r="D132" i="6" l="1"/>
  <c r="J132" i="6" s="1"/>
  <c r="H132" i="6"/>
  <c r="C132" i="6"/>
  <c r="R131" i="6"/>
  <c r="M132" i="6"/>
  <c r="AA131" i="6"/>
  <c r="AA128" i="5"/>
  <c r="R128" i="5"/>
  <c r="M129" i="5"/>
  <c r="AD127" i="5"/>
  <c r="S128" i="5"/>
  <c r="X127" i="5"/>
  <c r="V128" i="5" s="1"/>
  <c r="B129" i="5"/>
  <c r="Q128" i="5"/>
  <c r="P129" i="5"/>
  <c r="U128" i="5"/>
  <c r="M120" i="4"/>
  <c r="R119" i="4"/>
  <c r="AA119" i="4"/>
  <c r="C120" i="4"/>
  <c r="D120" i="4"/>
  <c r="J120" i="4" s="1"/>
  <c r="G209" i="1"/>
  <c r="B210" i="1" s="1"/>
  <c r="N132" i="6" l="1"/>
  <c r="E132" i="6"/>
  <c r="P132" i="6"/>
  <c r="U131" i="6"/>
  <c r="AB131" i="6"/>
  <c r="N129" i="5"/>
  <c r="Q129" i="5"/>
  <c r="W128" i="5"/>
  <c r="AB128" i="5"/>
  <c r="H129" i="5"/>
  <c r="C129" i="5"/>
  <c r="E129" i="5" s="1"/>
  <c r="D129" i="5"/>
  <c r="T128" i="5"/>
  <c r="AC128" i="5" s="1"/>
  <c r="X128" i="5"/>
  <c r="V129" i="5" s="1"/>
  <c r="S129" i="5"/>
  <c r="P120" i="4"/>
  <c r="U119" i="4"/>
  <c r="AB119" i="4"/>
  <c r="N120" i="4"/>
  <c r="E120" i="4"/>
  <c r="D210" i="1"/>
  <c r="E210" i="1" s="1"/>
  <c r="S132" i="6" l="1"/>
  <c r="X131" i="6"/>
  <c r="AC131" i="6"/>
  <c r="Q132" i="6"/>
  <c r="G132" i="6"/>
  <c r="I132" i="6" s="1"/>
  <c r="W129" i="5"/>
  <c r="T129" i="5"/>
  <c r="G129" i="5"/>
  <c r="I129" i="5"/>
  <c r="AD128" i="5"/>
  <c r="S120" i="4"/>
  <c r="X119" i="4"/>
  <c r="AC119" i="4"/>
  <c r="Q120" i="4"/>
  <c r="G120" i="4"/>
  <c r="I120" i="4" s="1"/>
  <c r="G210" i="1"/>
  <c r="B211" i="1" s="1"/>
  <c r="K132" i="6" l="1"/>
  <c r="B133" i="6"/>
  <c r="O132" i="6"/>
  <c r="V132" i="6"/>
  <c r="AD131" i="6"/>
  <c r="T132" i="6"/>
  <c r="O129" i="5"/>
  <c r="B130" i="5"/>
  <c r="K120" i="4"/>
  <c r="O120" i="4"/>
  <c r="V120" i="4"/>
  <c r="W120" i="4" s="1"/>
  <c r="AD119" i="4"/>
  <c r="T120" i="4"/>
  <c r="B121" i="4"/>
  <c r="H121" i="4" s="1"/>
  <c r="D211" i="1"/>
  <c r="E211" i="1" s="1"/>
  <c r="G211" i="1" s="1"/>
  <c r="R132" i="6" l="1"/>
  <c r="M133" i="6"/>
  <c r="AA132" i="6"/>
  <c r="D133" i="6"/>
  <c r="J133" i="6" s="1"/>
  <c r="H133" i="6"/>
  <c r="C133" i="6"/>
  <c r="W132" i="6"/>
  <c r="H130" i="5"/>
  <c r="D130" i="5"/>
  <c r="C130" i="5"/>
  <c r="E130" i="5" s="1"/>
  <c r="M130" i="5"/>
  <c r="R129" i="5"/>
  <c r="AA129" i="5"/>
  <c r="M121" i="4"/>
  <c r="R120" i="4"/>
  <c r="AA120" i="4"/>
  <c r="C121" i="4"/>
  <c r="D121" i="4"/>
  <c r="J121" i="4" s="1"/>
  <c r="B212" i="1"/>
  <c r="E133" i="6" l="1"/>
  <c r="G133" i="6" s="1"/>
  <c r="I133" i="6" s="1"/>
  <c r="N133" i="6"/>
  <c r="P133" i="6"/>
  <c r="U132" i="6"/>
  <c r="AB132" i="6"/>
  <c r="G130" i="5"/>
  <c r="I130" i="5"/>
  <c r="B131" i="5" s="1"/>
  <c r="P130" i="5"/>
  <c r="U129" i="5"/>
  <c r="AB129" i="5"/>
  <c r="N130" i="5"/>
  <c r="O130" i="5"/>
  <c r="AA130" i="5" s="1"/>
  <c r="P121" i="4"/>
  <c r="U120" i="4"/>
  <c r="AB120" i="4"/>
  <c r="N121" i="4"/>
  <c r="E121" i="4"/>
  <c r="D212" i="1"/>
  <c r="E212" i="1" s="1"/>
  <c r="G212" i="1" s="1"/>
  <c r="K133" i="6" l="1"/>
  <c r="B134" i="6"/>
  <c r="O133" i="6"/>
  <c r="X132" i="6"/>
  <c r="S133" i="6"/>
  <c r="AC132" i="6"/>
  <c r="AA133" i="6"/>
  <c r="Q133" i="6"/>
  <c r="S130" i="5"/>
  <c r="X129" i="5"/>
  <c r="AC129" i="5"/>
  <c r="M131" i="5"/>
  <c r="Q130" i="5"/>
  <c r="H131" i="5"/>
  <c r="C131" i="5"/>
  <c r="D131" i="5"/>
  <c r="R130" i="5"/>
  <c r="P131" i="5" s="1"/>
  <c r="Q121" i="4"/>
  <c r="S121" i="4"/>
  <c r="X120" i="4"/>
  <c r="AC120" i="4"/>
  <c r="G121" i="4"/>
  <c r="I121" i="4" s="1"/>
  <c r="B213" i="1"/>
  <c r="V133" i="6" l="1"/>
  <c r="AD132" i="6"/>
  <c r="M134" i="6"/>
  <c r="R133" i="6"/>
  <c r="D134" i="6"/>
  <c r="H134" i="6"/>
  <c r="C134" i="6"/>
  <c r="E134" i="6" s="1"/>
  <c r="T133" i="6"/>
  <c r="N131" i="5"/>
  <c r="Q131" i="5"/>
  <c r="U130" i="5"/>
  <c r="V130" i="5"/>
  <c r="W130" i="5" s="1"/>
  <c r="AD129" i="5"/>
  <c r="E131" i="5"/>
  <c r="AB130" i="5"/>
  <c r="T130" i="5"/>
  <c r="AC130" i="5" s="1"/>
  <c r="S131" i="5"/>
  <c r="X130" i="5"/>
  <c r="V131" i="5" s="1"/>
  <c r="W131" i="5" s="1"/>
  <c r="T121" i="4"/>
  <c r="K121" i="4"/>
  <c r="O121" i="4"/>
  <c r="V121" i="4"/>
  <c r="AD120" i="4"/>
  <c r="B122" i="4"/>
  <c r="H122" i="4" s="1"/>
  <c r="D213" i="1"/>
  <c r="E213" i="1" s="1"/>
  <c r="U133" i="6" l="1"/>
  <c r="P134" i="6"/>
  <c r="N134" i="6"/>
  <c r="AB133" i="6"/>
  <c r="AC133" i="6"/>
  <c r="G134" i="6"/>
  <c r="I134" i="6" s="1"/>
  <c r="O134" i="6" s="1"/>
  <c r="R134" i="6" s="1"/>
  <c r="J134" i="6"/>
  <c r="W133" i="6"/>
  <c r="AD130" i="5"/>
  <c r="T131" i="5"/>
  <c r="G131" i="5"/>
  <c r="I131" i="5"/>
  <c r="W121" i="4"/>
  <c r="M122" i="4"/>
  <c r="R121" i="4"/>
  <c r="AA121" i="4"/>
  <c r="C122" i="4"/>
  <c r="D122" i="4"/>
  <c r="J122" i="4" s="1"/>
  <c r="G213" i="1"/>
  <c r="B214" i="1" s="1"/>
  <c r="M135" i="6" l="1"/>
  <c r="AA134" i="6"/>
  <c r="P135" i="6"/>
  <c r="Q134" i="6"/>
  <c r="AB134" i="6" s="1"/>
  <c r="U134" i="6"/>
  <c r="X133" i="6"/>
  <c r="V134" i="6" s="1"/>
  <c r="S134" i="6"/>
  <c r="K134" i="6"/>
  <c r="B135" i="6"/>
  <c r="B132" i="5"/>
  <c r="O131" i="5"/>
  <c r="P122" i="4"/>
  <c r="U121" i="4"/>
  <c r="AB121" i="4"/>
  <c r="N122" i="4"/>
  <c r="E122" i="4"/>
  <c r="D214" i="1"/>
  <c r="E214" i="1" s="1"/>
  <c r="AD133" i="6" l="1"/>
  <c r="X134" i="6"/>
  <c r="T134" i="6"/>
  <c r="AC134" i="6" s="1"/>
  <c r="S135" i="6"/>
  <c r="Q135" i="6"/>
  <c r="V135" i="6"/>
  <c r="W134" i="6"/>
  <c r="AD134" i="6" s="1"/>
  <c r="H135" i="6"/>
  <c r="D135" i="6"/>
  <c r="C135" i="6"/>
  <c r="N135" i="6"/>
  <c r="M132" i="5"/>
  <c r="R131" i="5"/>
  <c r="AA131" i="5"/>
  <c r="H132" i="5"/>
  <c r="D132" i="5"/>
  <c r="C132" i="5"/>
  <c r="E132" i="5" s="1"/>
  <c r="S122" i="4"/>
  <c r="X121" i="4"/>
  <c r="AC121" i="4"/>
  <c r="Q122" i="4"/>
  <c r="G122" i="4"/>
  <c r="I122" i="4" s="1"/>
  <c r="G214" i="1"/>
  <c r="B215" i="1" s="1"/>
  <c r="J135" i="6" l="1"/>
  <c r="E135" i="6"/>
  <c r="G135" i="6" s="1"/>
  <c r="I135" i="6" s="1"/>
  <c r="W135" i="6"/>
  <c r="T135" i="6"/>
  <c r="G132" i="5"/>
  <c r="I132" i="5" s="1"/>
  <c r="U131" i="5"/>
  <c r="P132" i="5"/>
  <c r="AB131" i="5"/>
  <c r="N132" i="5"/>
  <c r="T122" i="4"/>
  <c r="K122" i="4"/>
  <c r="O122" i="4"/>
  <c r="V122" i="4"/>
  <c r="AD121" i="4"/>
  <c r="B123" i="4"/>
  <c r="H123" i="4" s="1"/>
  <c r="D215" i="1"/>
  <c r="E215" i="1" s="1"/>
  <c r="K135" i="6" l="1"/>
  <c r="O135" i="6"/>
  <c r="B136" i="6"/>
  <c r="B133" i="5"/>
  <c r="O132" i="5"/>
  <c r="Q132" i="5"/>
  <c r="X131" i="5"/>
  <c r="S132" i="5"/>
  <c r="AC131" i="5"/>
  <c r="M123" i="4"/>
  <c r="R122" i="4"/>
  <c r="AA122" i="4"/>
  <c r="W122" i="4"/>
  <c r="C123" i="4"/>
  <c r="D123" i="4"/>
  <c r="J123" i="4" s="1"/>
  <c r="G215" i="1"/>
  <c r="B216" i="1" s="1"/>
  <c r="D136" i="6" l="1"/>
  <c r="H136" i="6"/>
  <c r="C136" i="6"/>
  <c r="R135" i="6"/>
  <c r="M136" i="6"/>
  <c r="AA135" i="6"/>
  <c r="V132" i="5"/>
  <c r="AD131" i="5"/>
  <c r="AA132" i="5"/>
  <c r="M133" i="5"/>
  <c r="R132" i="5"/>
  <c r="H133" i="5"/>
  <c r="C133" i="5"/>
  <c r="D133" i="5"/>
  <c r="T132" i="5"/>
  <c r="P123" i="4"/>
  <c r="U122" i="4"/>
  <c r="AB122" i="4"/>
  <c r="N123" i="4"/>
  <c r="E123" i="4"/>
  <c r="D216" i="1"/>
  <c r="E216" i="1" s="1"/>
  <c r="G216" i="1" s="1"/>
  <c r="J136" i="6" l="1"/>
  <c r="E136" i="6"/>
  <c r="N136" i="6"/>
  <c r="P136" i="6"/>
  <c r="U135" i="6"/>
  <c r="AB135" i="6"/>
  <c r="G136" i="6"/>
  <c r="I136" i="6" s="1"/>
  <c r="N133" i="5"/>
  <c r="E133" i="5"/>
  <c r="AC132" i="5"/>
  <c r="AB132" i="5"/>
  <c r="U132" i="5"/>
  <c r="P133" i="5"/>
  <c r="W132" i="5"/>
  <c r="X122" i="4"/>
  <c r="S123" i="4"/>
  <c r="AC122" i="4"/>
  <c r="Q123" i="4"/>
  <c r="G123" i="4"/>
  <c r="I123" i="4" s="1"/>
  <c r="B217" i="1"/>
  <c r="K136" i="6" l="1"/>
  <c r="B137" i="6"/>
  <c r="O136" i="6"/>
  <c r="AA136" i="6" s="1"/>
  <c r="S136" i="6"/>
  <c r="X135" i="6"/>
  <c r="AC135" i="6"/>
  <c r="Q136" i="6"/>
  <c r="Q133" i="5"/>
  <c r="G133" i="5"/>
  <c r="I133" i="5"/>
  <c r="S133" i="5"/>
  <c r="X132" i="5"/>
  <c r="V133" i="5" s="1"/>
  <c r="K123" i="4"/>
  <c r="O123" i="4"/>
  <c r="V123" i="4"/>
  <c r="W123" i="4" s="1"/>
  <c r="AD122" i="4"/>
  <c r="T123" i="4"/>
  <c r="B124" i="4"/>
  <c r="H124" i="4" s="1"/>
  <c r="D217" i="1"/>
  <c r="E217" i="1" s="1"/>
  <c r="G217" i="1" s="1"/>
  <c r="M137" i="6" l="1"/>
  <c r="R136" i="6"/>
  <c r="AB136" i="6" s="1"/>
  <c r="V136" i="6"/>
  <c r="AD135" i="6"/>
  <c r="D137" i="6"/>
  <c r="H137" i="6"/>
  <c r="C137" i="6"/>
  <c r="E137" i="6" s="1"/>
  <c r="G137" i="6" s="1"/>
  <c r="T136" i="6"/>
  <c r="B134" i="5"/>
  <c r="W133" i="5"/>
  <c r="O133" i="5"/>
  <c r="T133" i="5"/>
  <c r="AD132" i="5"/>
  <c r="M124" i="4"/>
  <c r="R123" i="4"/>
  <c r="AA123" i="4"/>
  <c r="C124" i="4"/>
  <c r="D124" i="4"/>
  <c r="J124" i="4" s="1"/>
  <c r="B218" i="1"/>
  <c r="J137" i="6" l="1"/>
  <c r="W136" i="6"/>
  <c r="U136" i="6"/>
  <c r="AC136" i="6" s="1"/>
  <c r="P137" i="6"/>
  <c r="I137" i="6"/>
  <c r="O137" i="6" s="1"/>
  <c r="M138" i="6" s="1"/>
  <c r="N137" i="6"/>
  <c r="H134" i="5"/>
  <c r="C134" i="5"/>
  <c r="E134" i="5" s="1"/>
  <c r="D134" i="5"/>
  <c r="M134" i="5"/>
  <c r="R133" i="5"/>
  <c r="AA133" i="5"/>
  <c r="P124" i="4"/>
  <c r="U123" i="4"/>
  <c r="AB123" i="4"/>
  <c r="N124" i="4"/>
  <c r="E124" i="4"/>
  <c r="D218" i="1"/>
  <c r="E218" i="1" s="1"/>
  <c r="N138" i="6" l="1"/>
  <c r="AA137" i="6"/>
  <c r="S137" i="6"/>
  <c r="X136" i="6"/>
  <c r="V137" i="6" s="1"/>
  <c r="R137" i="6"/>
  <c r="P138" i="6" s="1"/>
  <c r="K137" i="6"/>
  <c r="B138" i="6"/>
  <c r="Q137" i="6"/>
  <c r="AB137" i="6" s="1"/>
  <c r="G134" i="5"/>
  <c r="I134" i="5"/>
  <c r="N134" i="5"/>
  <c r="O134" i="5"/>
  <c r="M135" i="5" s="1"/>
  <c r="P134" i="5"/>
  <c r="U133" i="5"/>
  <c r="AB133" i="5"/>
  <c r="S124" i="4"/>
  <c r="X123" i="4"/>
  <c r="AC123" i="4"/>
  <c r="Q124" i="4"/>
  <c r="G124" i="4"/>
  <c r="I124" i="4" s="1"/>
  <c r="G218" i="1"/>
  <c r="B219" i="1" s="1"/>
  <c r="U137" i="6" l="1"/>
  <c r="S138" i="6" s="1"/>
  <c r="Q138" i="6"/>
  <c r="AD136" i="6"/>
  <c r="D138" i="6"/>
  <c r="H138" i="6"/>
  <c r="C138" i="6"/>
  <c r="W137" i="6"/>
  <c r="T137" i="6"/>
  <c r="AC137" i="6" s="1"/>
  <c r="X137" i="6"/>
  <c r="V138" i="6" s="1"/>
  <c r="N135" i="5"/>
  <c r="Q134" i="5"/>
  <c r="AA134" i="5"/>
  <c r="R134" i="5"/>
  <c r="P135" i="5" s="1"/>
  <c r="B135" i="5"/>
  <c r="X133" i="5"/>
  <c r="S134" i="5"/>
  <c r="AC133" i="5"/>
  <c r="K124" i="4"/>
  <c r="O124" i="4"/>
  <c r="V124" i="4"/>
  <c r="W124" i="4" s="1"/>
  <c r="AD123" i="4"/>
  <c r="T124" i="4"/>
  <c r="B125" i="4"/>
  <c r="H125" i="4" s="1"/>
  <c r="D219" i="1"/>
  <c r="E219" i="1" s="1"/>
  <c r="G219" i="1" s="1"/>
  <c r="E138" i="6" l="1"/>
  <c r="AD137" i="6"/>
  <c r="W138" i="6"/>
  <c r="T138" i="6"/>
  <c r="G138" i="6"/>
  <c r="I138" i="6" s="1"/>
  <c r="J138" i="6"/>
  <c r="Q135" i="5"/>
  <c r="AB134" i="5"/>
  <c r="V134" i="5"/>
  <c r="AD133" i="5"/>
  <c r="T134" i="5"/>
  <c r="S135" i="5"/>
  <c r="H135" i="5"/>
  <c r="D135" i="5"/>
  <c r="C135" i="5"/>
  <c r="E135" i="5" s="1"/>
  <c r="U134" i="5"/>
  <c r="X134" i="5" s="1"/>
  <c r="M125" i="4"/>
  <c r="R124" i="4"/>
  <c r="AA124" i="4"/>
  <c r="C125" i="4"/>
  <c r="D125" i="4"/>
  <c r="J125" i="4" s="1"/>
  <c r="B220" i="1"/>
  <c r="K138" i="6" l="1"/>
  <c r="O138" i="6"/>
  <c r="B139" i="6"/>
  <c r="G135" i="5"/>
  <c r="I135" i="5"/>
  <c r="T135" i="5"/>
  <c r="W134" i="5"/>
  <c r="AD134" i="5" s="1"/>
  <c r="V135" i="5"/>
  <c r="AC134" i="5"/>
  <c r="P125" i="4"/>
  <c r="U124" i="4"/>
  <c r="AB124" i="4"/>
  <c r="N125" i="4"/>
  <c r="E125" i="4"/>
  <c r="D220" i="1"/>
  <c r="E220" i="1" s="1"/>
  <c r="G220" i="1" s="1"/>
  <c r="H139" i="6" l="1"/>
  <c r="D139" i="6"/>
  <c r="C139" i="6"/>
  <c r="E139" i="6" s="1"/>
  <c r="M139" i="6"/>
  <c r="R138" i="6"/>
  <c r="AA138" i="6"/>
  <c r="W135" i="5"/>
  <c r="O135" i="5"/>
  <c r="B136" i="5"/>
  <c r="S125" i="4"/>
  <c r="X124" i="4"/>
  <c r="AC124" i="4"/>
  <c r="Q125" i="4"/>
  <c r="G125" i="4"/>
  <c r="I125" i="4" s="1"/>
  <c r="B221" i="1"/>
  <c r="U138" i="6" l="1"/>
  <c r="P139" i="6"/>
  <c r="AB138" i="6"/>
  <c r="O139" i="6"/>
  <c r="M140" i="6" s="1"/>
  <c r="N139" i="6"/>
  <c r="J139" i="6"/>
  <c r="G139" i="6"/>
  <c r="I139" i="6" s="1"/>
  <c r="H136" i="5"/>
  <c r="D136" i="5"/>
  <c r="C136" i="5"/>
  <c r="E136" i="5" s="1"/>
  <c r="M136" i="5"/>
  <c r="R135" i="5"/>
  <c r="AA135" i="5"/>
  <c r="V125" i="4"/>
  <c r="W125" i="4" s="1"/>
  <c r="AD124" i="4"/>
  <c r="K125" i="4"/>
  <c r="O125" i="4"/>
  <c r="T125" i="4"/>
  <c r="B126" i="4"/>
  <c r="H126" i="4" s="1"/>
  <c r="D221" i="1"/>
  <c r="E221" i="1" s="1"/>
  <c r="AA139" i="6" l="1"/>
  <c r="N140" i="6"/>
  <c r="R139" i="6"/>
  <c r="P140" i="6" s="1"/>
  <c r="Q139" i="6"/>
  <c r="AB139" i="6" s="1"/>
  <c r="X138" i="6"/>
  <c r="S139" i="6"/>
  <c r="AC138" i="6"/>
  <c r="K139" i="6"/>
  <c r="B140" i="6"/>
  <c r="G136" i="5"/>
  <c r="I136" i="5" s="1"/>
  <c r="P136" i="5"/>
  <c r="U135" i="5"/>
  <c r="AB135" i="5"/>
  <c r="N136" i="5"/>
  <c r="M126" i="4"/>
  <c r="R125" i="4"/>
  <c r="AA125" i="4"/>
  <c r="C126" i="4"/>
  <c r="D126" i="4"/>
  <c r="J126" i="4" s="1"/>
  <c r="G221" i="1"/>
  <c r="B222" i="1" s="1"/>
  <c r="U139" i="6" l="1"/>
  <c r="X139" i="6" s="1"/>
  <c r="Q140" i="6"/>
  <c r="T139" i="6"/>
  <c r="H140" i="6"/>
  <c r="D140" i="6"/>
  <c r="C140" i="6"/>
  <c r="E140" i="6" s="1"/>
  <c r="G140" i="6" s="1"/>
  <c r="V139" i="6"/>
  <c r="AD138" i="6"/>
  <c r="B137" i="5"/>
  <c r="O136" i="5"/>
  <c r="Q136" i="5"/>
  <c r="AA136" i="5"/>
  <c r="X135" i="5"/>
  <c r="S136" i="5"/>
  <c r="AC135" i="5"/>
  <c r="P126" i="4"/>
  <c r="U125" i="4"/>
  <c r="AB125" i="4"/>
  <c r="N126" i="4"/>
  <c r="E126" i="4"/>
  <c r="D222" i="1"/>
  <c r="E222" i="1" s="1"/>
  <c r="S140" i="6" l="1"/>
  <c r="AC139" i="6"/>
  <c r="I140" i="6"/>
  <c r="J140" i="6"/>
  <c r="V140" i="6"/>
  <c r="W139" i="6"/>
  <c r="AD139" i="6" s="1"/>
  <c r="T140" i="6"/>
  <c r="M137" i="5"/>
  <c r="R136" i="5"/>
  <c r="V136" i="5"/>
  <c r="W136" i="5" s="1"/>
  <c r="AD135" i="5"/>
  <c r="H137" i="5"/>
  <c r="D137" i="5"/>
  <c r="C137" i="5"/>
  <c r="E137" i="5" s="1"/>
  <c r="T136" i="5"/>
  <c r="X125" i="4"/>
  <c r="S126" i="4"/>
  <c r="AC125" i="4"/>
  <c r="Q126" i="4"/>
  <c r="G126" i="4"/>
  <c r="I126" i="4"/>
  <c r="G222" i="1"/>
  <c r="B223" i="1" s="1"/>
  <c r="W140" i="6" l="1"/>
  <c r="K140" i="6"/>
  <c r="O140" i="6"/>
  <c r="B141" i="6"/>
  <c r="G137" i="5"/>
  <c r="I137" i="5" s="1"/>
  <c r="AB136" i="5"/>
  <c r="P137" i="5"/>
  <c r="U136" i="5"/>
  <c r="AC136" i="5"/>
  <c r="N137" i="5"/>
  <c r="T126" i="4"/>
  <c r="V126" i="4"/>
  <c r="W126" i="4" s="1"/>
  <c r="AD125" i="4"/>
  <c r="K126" i="4"/>
  <c r="O126" i="4"/>
  <c r="B127" i="4"/>
  <c r="H127" i="4" s="1"/>
  <c r="D223" i="1"/>
  <c r="E223" i="1" s="1"/>
  <c r="H141" i="6" l="1"/>
  <c r="D141" i="6"/>
  <c r="C141" i="6"/>
  <c r="R140" i="6"/>
  <c r="M141" i="6"/>
  <c r="AA140" i="6"/>
  <c r="B138" i="5"/>
  <c r="O137" i="5"/>
  <c r="AA137" i="5"/>
  <c r="S137" i="5"/>
  <c r="X136" i="5"/>
  <c r="Q137" i="5"/>
  <c r="M127" i="4"/>
  <c r="R126" i="4"/>
  <c r="AA126" i="4"/>
  <c r="C127" i="4"/>
  <c r="D127" i="4"/>
  <c r="J127" i="4" s="1"/>
  <c r="G223" i="1"/>
  <c r="B224" i="1" s="1"/>
  <c r="E141" i="6" l="1"/>
  <c r="N141" i="6"/>
  <c r="P141" i="6"/>
  <c r="U140" i="6"/>
  <c r="AB140" i="6"/>
  <c r="J141" i="6"/>
  <c r="V137" i="5"/>
  <c r="AD136" i="5"/>
  <c r="H138" i="5"/>
  <c r="C138" i="5"/>
  <c r="E138" i="5" s="1"/>
  <c r="D138" i="5"/>
  <c r="M138" i="5"/>
  <c r="R137" i="5"/>
  <c r="T137" i="5"/>
  <c r="P127" i="4"/>
  <c r="U126" i="4"/>
  <c r="AB126" i="4"/>
  <c r="N127" i="4"/>
  <c r="E127" i="4"/>
  <c r="D224" i="1"/>
  <c r="E224" i="1" s="1"/>
  <c r="G224" i="1" s="1"/>
  <c r="G141" i="6" l="1"/>
  <c r="I141" i="6" s="1"/>
  <c r="S141" i="6"/>
  <c r="X140" i="6"/>
  <c r="AC140" i="6"/>
  <c r="Q141" i="6"/>
  <c r="N138" i="5"/>
  <c r="AC137" i="5"/>
  <c r="W137" i="5"/>
  <c r="U137" i="5"/>
  <c r="P138" i="5"/>
  <c r="G138" i="5"/>
  <c r="AB137" i="5"/>
  <c r="S127" i="4"/>
  <c r="X126" i="4"/>
  <c r="AC126" i="4"/>
  <c r="Q127" i="4"/>
  <c r="G127" i="4"/>
  <c r="I127" i="4" s="1"/>
  <c r="B225" i="1"/>
  <c r="O141" i="6" l="1"/>
  <c r="AA141" i="6" s="1"/>
  <c r="K141" i="6"/>
  <c r="B142" i="6"/>
  <c r="H142" i="6" s="1"/>
  <c r="D142" i="6"/>
  <c r="V141" i="6"/>
  <c r="AD140" i="6"/>
  <c r="T141" i="6"/>
  <c r="AD137" i="5"/>
  <c r="S138" i="5"/>
  <c r="X137" i="5"/>
  <c r="V138" i="5" s="1"/>
  <c r="W138" i="5" s="1"/>
  <c r="O138" i="5"/>
  <c r="Q138" i="5"/>
  <c r="I138" i="5"/>
  <c r="K127" i="4"/>
  <c r="O127" i="4"/>
  <c r="V127" i="4"/>
  <c r="W127" i="4" s="1"/>
  <c r="AD126" i="4"/>
  <c r="T127" i="4"/>
  <c r="B128" i="4"/>
  <c r="H128" i="4" s="1"/>
  <c r="D225" i="1"/>
  <c r="E225" i="1" s="1"/>
  <c r="G225" i="1" s="1"/>
  <c r="C142" i="6" l="1"/>
  <c r="E142" i="6" s="1"/>
  <c r="G142" i="6" s="1"/>
  <c r="I142" i="6" s="1"/>
  <c r="R141" i="6"/>
  <c r="M142" i="6"/>
  <c r="N142" i="6" s="1"/>
  <c r="J142" i="6"/>
  <c r="W141" i="6"/>
  <c r="U141" i="6"/>
  <c r="AC141" i="6" s="1"/>
  <c r="P142" i="6"/>
  <c r="AB141" i="6"/>
  <c r="B139" i="5"/>
  <c r="R138" i="5"/>
  <c r="M139" i="5"/>
  <c r="T138" i="5"/>
  <c r="AA138" i="5"/>
  <c r="M128" i="4"/>
  <c r="R127" i="4"/>
  <c r="AA127" i="4"/>
  <c r="C128" i="4"/>
  <c r="D128" i="4"/>
  <c r="J128" i="4" s="1"/>
  <c r="B226" i="1"/>
  <c r="K142" i="6" l="1"/>
  <c r="B143" i="6"/>
  <c r="O142" i="6"/>
  <c r="AA142" i="6" s="1"/>
  <c r="X141" i="6"/>
  <c r="V142" i="6" s="1"/>
  <c r="S142" i="6"/>
  <c r="Q142" i="6"/>
  <c r="P139" i="5"/>
  <c r="U138" i="5"/>
  <c r="AB138" i="5"/>
  <c r="H139" i="5"/>
  <c r="C139" i="5"/>
  <c r="D139" i="5"/>
  <c r="N139" i="5"/>
  <c r="P128" i="4"/>
  <c r="U127" i="4"/>
  <c r="AB127" i="4"/>
  <c r="N128" i="4"/>
  <c r="E128" i="4"/>
  <c r="D226" i="1"/>
  <c r="E226" i="1" s="1"/>
  <c r="W142" i="6" l="1"/>
  <c r="R142" i="6"/>
  <c r="M143" i="6"/>
  <c r="AD141" i="6"/>
  <c r="H143" i="6"/>
  <c r="D143" i="6"/>
  <c r="J143" i="6" s="1"/>
  <c r="C143" i="6"/>
  <c r="T142" i="6"/>
  <c r="X138" i="5"/>
  <c r="S139" i="5"/>
  <c r="E139" i="5"/>
  <c r="Q139" i="5"/>
  <c r="AC138" i="5"/>
  <c r="S128" i="4"/>
  <c r="X127" i="4"/>
  <c r="AC127" i="4"/>
  <c r="Q128" i="4"/>
  <c r="G128" i="4"/>
  <c r="I128" i="4" s="1"/>
  <c r="G226" i="1"/>
  <c r="B227" i="1" s="1"/>
  <c r="E143" i="6" l="1"/>
  <c r="G143" i="6" s="1"/>
  <c r="P143" i="6"/>
  <c r="U142" i="6"/>
  <c r="AC142" i="6"/>
  <c r="N143" i="6"/>
  <c r="AB142" i="6"/>
  <c r="G139" i="5"/>
  <c r="I139" i="5" s="1"/>
  <c r="T139" i="5"/>
  <c r="V139" i="5"/>
  <c r="AD138" i="5"/>
  <c r="K128" i="4"/>
  <c r="O128" i="4"/>
  <c r="V128" i="4"/>
  <c r="W128" i="4" s="1"/>
  <c r="AD127" i="4"/>
  <c r="T128" i="4"/>
  <c r="B129" i="4"/>
  <c r="H129" i="4" s="1"/>
  <c r="D227" i="1"/>
  <c r="E227" i="1" s="1"/>
  <c r="G227" i="1" s="1"/>
  <c r="I143" i="6" l="1"/>
  <c r="O143" i="6" s="1"/>
  <c r="M144" i="6" s="1"/>
  <c r="N144" i="6" s="1"/>
  <c r="K143" i="6"/>
  <c r="S143" i="6"/>
  <c r="X142" i="6"/>
  <c r="Q143" i="6"/>
  <c r="B140" i="5"/>
  <c r="O139" i="5"/>
  <c r="W139" i="5"/>
  <c r="M129" i="4"/>
  <c r="R128" i="4"/>
  <c r="AA128" i="4"/>
  <c r="C129" i="4"/>
  <c r="D129" i="4"/>
  <c r="J129" i="4" s="1"/>
  <c r="B228" i="1"/>
  <c r="B144" i="6" l="1"/>
  <c r="AA143" i="6"/>
  <c r="R143" i="6"/>
  <c r="AB143" i="6" s="1"/>
  <c r="D144" i="6"/>
  <c r="H144" i="6"/>
  <c r="C144" i="6"/>
  <c r="V143" i="6"/>
  <c r="AD142" i="6"/>
  <c r="T143" i="6"/>
  <c r="R139" i="5"/>
  <c r="M140" i="5"/>
  <c r="AA139" i="5"/>
  <c r="H140" i="5"/>
  <c r="C140" i="5"/>
  <c r="E140" i="5" s="1"/>
  <c r="D140" i="5"/>
  <c r="P129" i="4"/>
  <c r="U128" i="4"/>
  <c r="AB128" i="4"/>
  <c r="N129" i="4"/>
  <c r="E129" i="4"/>
  <c r="D228" i="1"/>
  <c r="E228" i="1" s="1"/>
  <c r="E144" i="6" l="1"/>
  <c r="AC143" i="6"/>
  <c r="U143" i="6"/>
  <c r="P144" i="6"/>
  <c r="Q144" i="6" s="1"/>
  <c r="W143" i="6"/>
  <c r="J144" i="6"/>
  <c r="G144" i="6"/>
  <c r="I144" i="6" s="1"/>
  <c r="N140" i="5"/>
  <c r="G140" i="5"/>
  <c r="I140" i="5"/>
  <c r="P140" i="5"/>
  <c r="U139" i="5"/>
  <c r="AB139" i="5"/>
  <c r="S129" i="4"/>
  <c r="X128" i="4"/>
  <c r="AC128" i="4"/>
  <c r="Q129" i="4"/>
  <c r="G129" i="4"/>
  <c r="I129" i="4"/>
  <c r="G228" i="1"/>
  <c r="B229" i="1" s="1"/>
  <c r="S144" i="6" l="1"/>
  <c r="T144" i="6" s="1"/>
  <c r="X143" i="6"/>
  <c r="V144" i="6" s="1"/>
  <c r="K144" i="6"/>
  <c r="O144" i="6"/>
  <c r="B145" i="6"/>
  <c r="W144" i="6"/>
  <c r="O140" i="5"/>
  <c r="B141" i="5"/>
  <c r="S140" i="5"/>
  <c r="X139" i="5"/>
  <c r="AC139" i="5"/>
  <c r="Q140" i="5"/>
  <c r="AA140" i="5"/>
  <c r="V129" i="4"/>
  <c r="W129" i="4" s="1"/>
  <c r="AD128" i="4"/>
  <c r="T129" i="4"/>
  <c r="K129" i="4"/>
  <c r="O129" i="4"/>
  <c r="B130" i="4"/>
  <c r="H130" i="4" s="1"/>
  <c r="D229" i="1"/>
  <c r="E229" i="1" s="1"/>
  <c r="AD143" i="6" l="1"/>
  <c r="H145" i="6"/>
  <c r="D145" i="6"/>
  <c r="C145" i="6"/>
  <c r="E145" i="6" s="1"/>
  <c r="R144" i="6"/>
  <c r="M145" i="6"/>
  <c r="AA144" i="6"/>
  <c r="T140" i="5"/>
  <c r="H141" i="5"/>
  <c r="C141" i="5"/>
  <c r="E141" i="5" s="1"/>
  <c r="D141" i="5"/>
  <c r="V140" i="5"/>
  <c r="AD139" i="5"/>
  <c r="M141" i="5"/>
  <c r="R140" i="5"/>
  <c r="M130" i="4"/>
  <c r="R129" i="4"/>
  <c r="AA129" i="4"/>
  <c r="C130" i="4"/>
  <c r="D130" i="4"/>
  <c r="J130" i="4" s="1"/>
  <c r="G229" i="1"/>
  <c r="B230" i="1" s="1"/>
  <c r="J145" i="6" l="1"/>
  <c r="N145" i="6"/>
  <c r="P145" i="6"/>
  <c r="U144" i="6"/>
  <c r="AB144" i="6"/>
  <c r="G145" i="6"/>
  <c r="I145" i="6" s="1"/>
  <c r="W140" i="5"/>
  <c r="P141" i="5"/>
  <c r="U140" i="5"/>
  <c r="AB140" i="5"/>
  <c r="N141" i="5"/>
  <c r="G141" i="5"/>
  <c r="I141" i="5" s="1"/>
  <c r="AC140" i="5"/>
  <c r="P130" i="4"/>
  <c r="U129" i="4"/>
  <c r="AB129" i="4"/>
  <c r="N130" i="4"/>
  <c r="E130" i="4"/>
  <c r="D230" i="1"/>
  <c r="E230" i="1" s="1"/>
  <c r="K145" i="6" l="1"/>
  <c r="B146" i="6"/>
  <c r="O145" i="6"/>
  <c r="S145" i="6"/>
  <c r="X144" i="6"/>
  <c r="AC144" i="6"/>
  <c r="Q145" i="6"/>
  <c r="B142" i="5"/>
  <c r="O141" i="5"/>
  <c r="S141" i="5"/>
  <c r="X140" i="5"/>
  <c r="V141" i="5" s="1"/>
  <c r="Q141" i="5"/>
  <c r="AA141" i="5"/>
  <c r="AD140" i="5"/>
  <c r="S130" i="4"/>
  <c r="X129" i="4"/>
  <c r="AC129" i="4"/>
  <c r="Q130" i="4"/>
  <c r="G130" i="4"/>
  <c r="I130" i="4" s="1"/>
  <c r="G230" i="1"/>
  <c r="B231" i="1" s="1"/>
  <c r="T145" i="6" l="1"/>
  <c r="M146" i="6"/>
  <c r="R145" i="6"/>
  <c r="AA145" i="6"/>
  <c r="D146" i="6"/>
  <c r="H146" i="6"/>
  <c r="C146" i="6"/>
  <c r="E146" i="6" s="1"/>
  <c r="G146" i="6" s="1"/>
  <c r="V145" i="6"/>
  <c r="AD144" i="6"/>
  <c r="T141" i="5"/>
  <c r="R141" i="5"/>
  <c r="M142" i="5"/>
  <c r="H142" i="5"/>
  <c r="C142" i="5"/>
  <c r="E142" i="5" s="1"/>
  <c r="D142" i="5"/>
  <c r="W141" i="5"/>
  <c r="V130" i="4"/>
  <c r="W130" i="4" s="1"/>
  <c r="AD129" i="4"/>
  <c r="T130" i="4"/>
  <c r="K130" i="4"/>
  <c r="O130" i="4"/>
  <c r="B131" i="4"/>
  <c r="H131" i="4" s="1"/>
  <c r="D231" i="1"/>
  <c r="E231" i="1" s="1"/>
  <c r="J146" i="6" l="1"/>
  <c r="I146" i="6"/>
  <c r="O146" i="6" s="1"/>
  <c r="M147" i="6" s="1"/>
  <c r="U145" i="6"/>
  <c r="AC145" i="6" s="1"/>
  <c r="P146" i="6"/>
  <c r="W145" i="6"/>
  <c r="N146" i="6"/>
  <c r="AB145" i="6"/>
  <c r="G142" i="5"/>
  <c r="I142" i="5"/>
  <c r="O142" i="5" s="1"/>
  <c r="P142" i="5"/>
  <c r="U141" i="5"/>
  <c r="AB141" i="5"/>
  <c r="N142" i="5"/>
  <c r="AC141" i="5"/>
  <c r="M131" i="4"/>
  <c r="R130" i="4"/>
  <c r="AA130" i="4"/>
  <c r="C131" i="4"/>
  <c r="D131" i="4"/>
  <c r="J131" i="4" s="1"/>
  <c r="G231" i="1"/>
  <c r="B232" i="1" s="1"/>
  <c r="AA146" i="6" l="1"/>
  <c r="N147" i="6"/>
  <c r="R146" i="6"/>
  <c r="P147" i="6" s="1"/>
  <c r="Q146" i="6"/>
  <c r="AB146" i="6" s="1"/>
  <c r="X145" i="6"/>
  <c r="V146" i="6" s="1"/>
  <c r="S146" i="6"/>
  <c r="K146" i="6"/>
  <c r="B147" i="6"/>
  <c r="M143" i="5"/>
  <c r="R142" i="5"/>
  <c r="U142" i="5" s="1"/>
  <c r="AA142" i="5"/>
  <c r="Q142" i="5"/>
  <c r="AB142" i="5" s="1"/>
  <c r="B143" i="5"/>
  <c r="S142" i="5"/>
  <c r="X141" i="5"/>
  <c r="P131" i="4"/>
  <c r="U130" i="4"/>
  <c r="AB130" i="4"/>
  <c r="N131" i="4"/>
  <c r="E131" i="4"/>
  <c r="D232" i="1"/>
  <c r="E232" i="1" s="1"/>
  <c r="G232" i="1" s="1"/>
  <c r="U146" i="6" l="1"/>
  <c r="X146" i="6" s="1"/>
  <c r="V147" i="6" s="1"/>
  <c r="AD145" i="6"/>
  <c r="Q147" i="6"/>
  <c r="T146" i="6"/>
  <c r="AC146" i="6" s="1"/>
  <c r="S147" i="6"/>
  <c r="H147" i="6"/>
  <c r="D147" i="6"/>
  <c r="C147" i="6"/>
  <c r="E147" i="6" s="1"/>
  <c r="G147" i="6" s="1"/>
  <c r="W146" i="6"/>
  <c r="S143" i="5"/>
  <c r="X142" i="5"/>
  <c r="T142" i="5"/>
  <c r="AC142" i="5" s="1"/>
  <c r="H143" i="5"/>
  <c r="D143" i="5"/>
  <c r="C143" i="5"/>
  <c r="E143" i="5" s="1"/>
  <c r="V142" i="5"/>
  <c r="AD141" i="5"/>
  <c r="P143" i="5"/>
  <c r="N143" i="5"/>
  <c r="S131" i="4"/>
  <c r="X130" i="4"/>
  <c r="AC130" i="4"/>
  <c r="Q131" i="4"/>
  <c r="G131" i="4"/>
  <c r="I131" i="4"/>
  <c r="B233" i="1"/>
  <c r="AD146" i="6" l="1"/>
  <c r="I147" i="6"/>
  <c r="T147" i="6"/>
  <c r="W147" i="6"/>
  <c r="J147" i="6"/>
  <c r="V143" i="5"/>
  <c r="W142" i="5"/>
  <c r="AD142" i="5" s="1"/>
  <c r="Q143" i="5"/>
  <c r="G143" i="5"/>
  <c r="I143" i="5"/>
  <c r="T143" i="5"/>
  <c r="V131" i="4"/>
  <c r="AD130" i="4"/>
  <c r="T131" i="4"/>
  <c r="K131" i="4"/>
  <c r="O131" i="4"/>
  <c r="B132" i="4"/>
  <c r="H132" i="4" s="1"/>
  <c r="D233" i="1"/>
  <c r="E233" i="1" s="1"/>
  <c r="G233" i="1" s="1"/>
  <c r="K147" i="6" l="1"/>
  <c r="O147" i="6"/>
  <c r="B148" i="6"/>
  <c r="O143" i="5"/>
  <c r="B144" i="5"/>
  <c r="W143" i="5"/>
  <c r="M132" i="4"/>
  <c r="R131" i="4"/>
  <c r="AA131" i="4"/>
  <c r="W131" i="4"/>
  <c r="C132" i="4"/>
  <c r="D132" i="4"/>
  <c r="J132" i="4" s="1"/>
  <c r="B234" i="1"/>
  <c r="R147" i="6" l="1"/>
  <c r="M148" i="6"/>
  <c r="AA147" i="6"/>
  <c r="D148" i="6"/>
  <c r="J148" i="6" s="1"/>
  <c r="H148" i="6"/>
  <c r="C148" i="6"/>
  <c r="H144" i="5"/>
  <c r="D144" i="5"/>
  <c r="C144" i="5"/>
  <c r="E144" i="5" s="1"/>
  <c r="M144" i="5"/>
  <c r="R143" i="5"/>
  <c r="AA143" i="5"/>
  <c r="P132" i="4"/>
  <c r="U131" i="4"/>
  <c r="AB131" i="4"/>
  <c r="N132" i="4"/>
  <c r="E132" i="4"/>
  <c r="D234" i="1"/>
  <c r="E234" i="1" s="1"/>
  <c r="E148" i="6" l="1"/>
  <c r="G148" i="6" s="1"/>
  <c r="N148" i="6"/>
  <c r="U147" i="6"/>
  <c r="P148" i="6"/>
  <c r="AB147" i="6"/>
  <c r="G144" i="5"/>
  <c r="I144" i="5" s="1"/>
  <c r="U143" i="5"/>
  <c r="P144" i="5"/>
  <c r="AB143" i="5"/>
  <c r="N144" i="5"/>
  <c r="S132" i="4"/>
  <c r="X131" i="4"/>
  <c r="AC131" i="4"/>
  <c r="Q132" i="4"/>
  <c r="G132" i="4"/>
  <c r="I132" i="4"/>
  <c r="G234" i="1"/>
  <c r="B235" i="1" s="1"/>
  <c r="I148" i="6" l="1"/>
  <c r="O148" i="6" s="1"/>
  <c r="M149" i="6" s="1"/>
  <c r="N149" i="6"/>
  <c r="Q148" i="6"/>
  <c r="X147" i="6"/>
  <c r="S148" i="6"/>
  <c r="AC147" i="6"/>
  <c r="K148" i="6"/>
  <c r="B149" i="6"/>
  <c r="B145" i="5"/>
  <c r="O144" i="5"/>
  <c r="Q144" i="5"/>
  <c r="AA144" i="5"/>
  <c r="S144" i="5"/>
  <c r="X143" i="5"/>
  <c r="AC143" i="5"/>
  <c r="V132" i="4"/>
  <c r="AD131" i="4"/>
  <c r="K132" i="4"/>
  <c r="O132" i="4"/>
  <c r="T132" i="4"/>
  <c r="B133" i="4"/>
  <c r="H133" i="4" s="1"/>
  <c r="D235" i="1"/>
  <c r="E235" i="1" s="1"/>
  <c r="R148" i="6" l="1"/>
  <c r="U148" i="6" s="1"/>
  <c r="AA148" i="6"/>
  <c r="AB148" i="6"/>
  <c r="P149" i="6"/>
  <c r="V148" i="6"/>
  <c r="AD147" i="6"/>
  <c r="Q149" i="6"/>
  <c r="D149" i="6"/>
  <c r="H149" i="6"/>
  <c r="C149" i="6"/>
  <c r="E149" i="6" s="1"/>
  <c r="G149" i="6" s="1"/>
  <c r="S149" i="6"/>
  <c r="X148" i="6"/>
  <c r="T148" i="6"/>
  <c r="AC148" i="6" s="1"/>
  <c r="T144" i="5"/>
  <c r="M145" i="5"/>
  <c r="R144" i="5"/>
  <c r="H145" i="5"/>
  <c r="D145" i="5"/>
  <c r="C145" i="5"/>
  <c r="E145" i="5" s="1"/>
  <c r="V144" i="5"/>
  <c r="AD143" i="5"/>
  <c r="M133" i="4"/>
  <c r="R132" i="4"/>
  <c r="AA132" i="4"/>
  <c r="W132" i="4"/>
  <c r="C133" i="4"/>
  <c r="D133" i="4"/>
  <c r="J133" i="4" s="1"/>
  <c r="G235" i="1"/>
  <c r="B236" i="1" s="1"/>
  <c r="J149" i="6" l="1"/>
  <c r="T149" i="6"/>
  <c r="I149" i="6"/>
  <c r="V149" i="6"/>
  <c r="W148" i="6"/>
  <c r="AD148" i="6" s="1"/>
  <c r="N145" i="5"/>
  <c r="W144" i="5"/>
  <c r="G145" i="5"/>
  <c r="I145" i="5" s="1"/>
  <c r="P145" i="5"/>
  <c r="U144" i="5"/>
  <c r="AB144" i="5"/>
  <c r="P133" i="4"/>
  <c r="U132" i="4"/>
  <c r="AB132" i="4"/>
  <c r="N133" i="4"/>
  <c r="E133" i="4"/>
  <c r="D236" i="1"/>
  <c r="E236" i="1" s="1"/>
  <c r="W149" i="6" l="1"/>
  <c r="K149" i="6"/>
  <c r="O149" i="6"/>
  <c r="B150" i="6"/>
  <c r="B146" i="5"/>
  <c r="O145" i="5"/>
  <c r="X144" i="5"/>
  <c r="V145" i="5" s="1"/>
  <c r="S145" i="5"/>
  <c r="AC144" i="5"/>
  <c r="Q145" i="5"/>
  <c r="AA145" i="5"/>
  <c r="X132" i="4"/>
  <c r="S133" i="4"/>
  <c r="AC132" i="4"/>
  <c r="Q133" i="4"/>
  <c r="G133" i="4"/>
  <c r="I133" i="4" s="1"/>
  <c r="G236" i="1"/>
  <c r="B237" i="1" s="1"/>
  <c r="M150" i="6" l="1"/>
  <c r="R149" i="6"/>
  <c r="AA149" i="6"/>
  <c r="D150" i="6"/>
  <c r="J150" i="6" s="1"/>
  <c r="H150" i="6"/>
  <c r="C150" i="6"/>
  <c r="R145" i="5"/>
  <c r="M146" i="5"/>
  <c r="W145" i="5"/>
  <c r="AD144" i="5"/>
  <c r="H146" i="5"/>
  <c r="C146" i="5"/>
  <c r="E146" i="5" s="1"/>
  <c r="D146" i="5"/>
  <c r="T145" i="5"/>
  <c r="K133" i="4"/>
  <c r="O133" i="4"/>
  <c r="T133" i="4"/>
  <c r="V133" i="4"/>
  <c r="AD132" i="4"/>
  <c r="B134" i="4"/>
  <c r="H134" i="4" s="1"/>
  <c r="D237" i="1"/>
  <c r="E237" i="1" s="1"/>
  <c r="E150" i="6" l="1"/>
  <c r="U149" i="6"/>
  <c r="P150" i="6"/>
  <c r="AB149" i="6"/>
  <c r="G150" i="6"/>
  <c r="I150" i="6" s="1"/>
  <c r="N150" i="6"/>
  <c r="G146" i="5"/>
  <c r="I146" i="5" s="1"/>
  <c r="P146" i="5"/>
  <c r="U145" i="5"/>
  <c r="AC145" i="5" s="1"/>
  <c r="N146" i="5"/>
  <c r="AB145" i="5"/>
  <c r="W133" i="4"/>
  <c r="M134" i="4"/>
  <c r="R133" i="4"/>
  <c r="AA133" i="4"/>
  <c r="C134" i="4"/>
  <c r="D134" i="4"/>
  <c r="J134" i="4" s="1"/>
  <c r="G237" i="1"/>
  <c r="B238" i="1" s="1"/>
  <c r="K150" i="6" l="1"/>
  <c r="B151" i="6"/>
  <c r="O150" i="6"/>
  <c r="AA150" i="6" s="1"/>
  <c r="Q150" i="6"/>
  <c r="S150" i="6"/>
  <c r="X149" i="6"/>
  <c r="AC149" i="6"/>
  <c r="B147" i="5"/>
  <c r="O146" i="5"/>
  <c r="Q146" i="5"/>
  <c r="X145" i="5"/>
  <c r="S146" i="5"/>
  <c r="P134" i="4"/>
  <c r="U133" i="4"/>
  <c r="AB133" i="4"/>
  <c r="N134" i="4"/>
  <c r="E134" i="4"/>
  <c r="D238" i="1"/>
  <c r="E238" i="1" s="1"/>
  <c r="G238" i="1" s="1"/>
  <c r="R150" i="6" l="1"/>
  <c r="M151" i="6"/>
  <c r="T150" i="6"/>
  <c r="H151" i="6"/>
  <c r="D151" i="6"/>
  <c r="C151" i="6"/>
  <c r="E151" i="6" s="1"/>
  <c r="G151" i="6" s="1"/>
  <c r="V150" i="6"/>
  <c r="AD149" i="6"/>
  <c r="AB150" i="6"/>
  <c r="T146" i="5"/>
  <c r="V146" i="5"/>
  <c r="AD145" i="5"/>
  <c r="AA146" i="5"/>
  <c r="M147" i="5"/>
  <c r="R146" i="5"/>
  <c r="AB146" i="5" s="1"/>
  <c r="H147" i="5"/>
  <c r="D147" i="5"/>
  <c r="C147" i="5"/>
  <c r="E147" i="5" s="1"/>
  <c r="S134" i="4"/>
  <c r="X133" i="4"/>
  <c r="AC133" i="4"/>
  <c r="Q134" i="4"/>
  <c r="G134" i="4"/>
  <c r="I134" i="4" s="1"/>
  <c r="B239" i="1"/>
  <c r="J151" i="6" l="1"/>
  <c r="W150" i="6"/>
  <c r="O151" i="6"/>
  <c r="M152" i="6" s="1"/>
  <c r="N151" i="6"/>
  <c r="I151" i="6"/>
  <c r="P151" i="6"/>
  <c r="U150" i="6"/>
  <c r="AC150" i="6" s="1"/>
  <c r="G147" i="5"/>
  <c r="O147" i="5" s="1"/>
  <c r="M148" i="5" s="1"/>
  <c r="I147" i="5"/>
  <c r="N147" i="5"/>
  <c r="AA147" i="5" s="1"/>
  <c r="R147" i="5"/>
  <c r="P148" i="5" s="1"/>
  <c r="P147" i="5"/>
  <c r="U146" i="5"/>
  <c r="W146" i="5"/>
  <c r="K134" i="4"/>
  <c r="O134" i="4"/>
  <c r="V134" i="4"/>
  <c r="AD133" i="4"/>
  <c r="T134" i="4"/>
  <c r="B135" i="4"/>
  <c r="H135" i="4" s="1"/>
  <c r="D239" i="1"/>
  <c r="E239" i="1" s="1"/>
  <c r="N152" i="6" l="1"/>
  <c r="AA151" i="6"/>
  <c r="K151" i="6"/>
  <c r="B152" i="6"/>
  <c r="S151" i="6"/>
  <c r="X150" i="6"/>
  <c r="V151" i="6" s="1"/>
  <c r="R151" i="6"/>
  <c r="U151" i="6" s="1"/>
  <c r="AD150" i="6"/>
  <c r="Q151" i="6"/>
  <c r="AB151" i="6" s="1"/>
  <c r="P152" i="6"/>
  <c r="N148" i="5"/>
  <c r="AD146" i="5"/>
  <c r="X146" i="5"/>
  <c r="V147" i="5" s="1"/>
  <c r="S147" i="5"/>
  <c r="AC146" i="5"/>
  <c r="U147" i="5"/>
  <c r="X147" i="5" s="1"/>
  <c r="Q147" i="5"/>
  <c r="AB147" i="5" s="1"/>
  <c r="B148" i="5"/>
  <c r="Q148" i="5"/>
  <c r="W134" i="4"/>
  <c r="M135" i="4"/>
  <c r="R134" i="4"/>
  <c r="AA134" i="4"/>
  <c r="C135" i="4"/>
  <c r="D135" i="4"/>
  <c r="J135" i="4" s="1"/>
  <c r="G239" i="1"/>
  <c r="B240" i="1" s="1"/>
  <c r="D152" i="6" l="1"/>
  <c r="H152" i="6"/>
  <c r="C152" i="6"/>
  <c r="E152" i="6" s="1"/>
  <c r="T151" i="6"/>
  <c r="AC151" i="6" s="1"/>
  <c r="X151" i="6"/>
  <c r="V152" i="6" s="1"/>
  <c r="S152" i="6"/>
  <c r="Q152" i="6"/>
  <c r="W151" i="6"/>
  <c r="H148" i="5"/>
  <c r="C148" i="5"/>
  <c r="E148" i="5" s="1"/>
  <c r="D148" i="5"/>
  <c r="T147" i="5"/>
  <c r="AC147" i="5" s="1"/>
  <c r="S148" i="5"/>
  <c r="W147" i="5"/>
  <c r="AD147" i="5" s="1"/>
  <c r="V148" i="5"/>
  <c r="P135" i="4"/>
  <c r="U134" i="4"/>
  <c r="AB134" i="4"/>
  <c r="N135" i="4"/>
  <c r="E135" i="4"/>
  <c r="D240" i="1"/>
  <c r="E240" i="1" s="1"/>
  <c r="AD151" i="6" l="1"/>
  <c r="W152" i="6"/>
  <c r="T152" i="6"/>
  <c r="J152" i="6"/>
  <c r="G152" i="6"/>
  <c r="I152" i="6" s="1"/>
  <c r="W148" i="5"/>
  <c r="T148" i="5"/>
  <c r="G148" i="5"/>
  <c r="I148" i="5"/>
  <c r="Q135" i="4"/>
  <c r="X134" i="4"/>
  <c r="S135" i="4"/>
  <c r="AC134" i="4"/>
  <c r="G135" i="4"/>
  <c r="I135" i="4" s="1"/>
  <c r="G240" i="1"/>
  <c r="B241" i="1" s="1"/>
  <c r="K152" i="6" l="1"/>
  <c r="O152" i="6"/>
  <c r="B153" i="6"/>
  <c r="O148" i="5"/>
  <c r="B149" i="5"/>
  <c r="O135" i="4"/>
  <c r="K135" i="4"/>
  <c r="T135" i="4"/>
  <c r="V135" i="4"/>
  <c r="W135" i="4" s="1"/>
  <c r="AD134" i="4"/>
  <c r="B136" i="4"/>
  <c r="H136" i="4" s="1"/>
  <c r="D241" i="1"/>
  <c r="E241" i="1" s="1"/>
  <c r="R152" i="6" l="1"/>
  <c r="M153" i="6"/>
  <c r="AA152" i="6"/>
  <c r="D153" i="6"/>
  <c r="J153" i="6" s="1"/>
  <c r="H153" i="6"/>
  <c r="C153" i="6"/>
  <c r="H149" i="5"/>
  <c r="D149" i="5"/>
  <c r="C149" i="5"/>
  <c r="E149" i="5" s="1"/>
  <c r="M149" i="5"/>
  <c r="R148" i="5"/>
  <c r="AA148" i="5"/>
  <c r="M136" i="4"/>
  <c r="R135" i="4"/>
  <c r="AA135" i="4"/>
  <c r="C136" i="4"/>
  <c r="D136" i="4"/>
  <c r="J136" i="4" s="1"/>
  <c r="G241" i="1"/>
  <c r="B242" i="1" s="1"/>
  <c r="E153" i="6" l="1"/>
  <c r="N153" i="6"/>
  <c r="P153" i="6"/>
  <c r="U152" i="6"/>
  <c r="AB152" i="6"/>
  <c r="G149" i="5"/>
  <c r="I149" i="5"/>
  <c r="B150" i="5" s="1"/>
  <c r="P149" i="5"/>
  <c r="U148" i="5"/>
  <c r="AB148" i="5"/>
  <c r="N149" i="5"/>
  <c r="P136" i="4"/>
  <c r="U135" i="4"/>
  <c r="AB135" i="4"/>
  <c r="N136" i="4"/>
  <c r="E136" i="4"/>
  <c r="D242" i="1"/>
  <c r="E242" i="1" s="1"/>
  <c r="X152" i="6" l="1"/>
  <c r="S153" i="6"/>
  <c r="AC152" i="6"/>
  <c r="Q153" i="6"/>
  <c r="G153" i="6"/>
  <c r="I153" i="6" s="1"/>
  <c r="X148" i="5"/>
  <c r="S149" i="5"/>
  <c r="AC148" i="5"/>
  <c r="O149" i="5"/>
  <c r="Q149" i="5"/>
  <c r="H150" i="5"/>
  <c r="C150" i="5"/>
  <c r="E150" i="5" s="1"/>
  <c r="D150" i="5"/>
  <c r="S136" i="4"/>
  <c r="X135" i="4"/>
  <c r="AC135" i="4"/>
  <c r="Q136" i="4"/>
  <c r="G136" i="4"/>
  <c r="I136" i="4" s="1"/>
  <c r="G242" i="1"/>
  <c r="B243" i="1" s="1"/>
  <c r="T153" i="6" l="1"/>
  <c r="K153" i="6"/>
  <c r="B154" i="6"/>
  <c r="O153" i="6"/>
  <c r="V153" i="6"/>
  <c r="AD152" i="6"/>
  <c r="M150" i="5"/>
  <c r="R149" i="5"/>
  <c r="AB149" i="5" s="1"/>
  <c r="AA149" i="5"/>
  <c r="T149" i="5"/>
  <c r="G150" i="5"/>
  <c r="I150" i="5" s="1"/>
  <c r="B151" i="5" s="1"/>
  <c r="V149" i="5"/>
  <c r="AD148" i="5"/>
  <c r="K136" i="4"/>
  <c r="O136" i="4"/>
  <c r="V136" i="4"/>
  <c r="AD135" i="4"/>
  <c r="T136" i="4"/>
  <c r="B137" i="4"/>
  <c r="H137" i="4" s="1"/>
  <c r="D243" i="1"/>
  <c r="E243" i="1" s="1"/>
  <c r="R153" i="6" l="1"/>
  <c r="M154" i="6"/>
  <c r="AA153" i="6"/>
  <c r="D154" i="6"/>
  <c r="H154" i="6"/>
  <c r="C154" i="6"/>
  <c r="W153" i="6"/>
  <c r="H151" i="5"/>
  <c r="D151" i="5"/>
  <c r="C151" i="5"/>
  <c r="E151" i="5" s="1"/>
  <c r="U149" i="5"/>
  <c r="P150" i="5"/>
  <c r="W149" i="5"/>
  <c r="AC149" i="5"/>
  <c r="N150" i="5"/>
  <c r="AA150" i="5" s="1"/>
  <c r="O150" i="5"/>
  <c r="M151" i="5" s="1"/>
  <c r="R150" i="5"/>
  <c r="W136" i="4"/>
  <c r="M137" i="4"/>
  <c r="R136" i="4"/>
  <c r="AA136" i="4"/>
  <c r="C137" i="4"/>
  <c r="D137" i="4"/>
  <c r="J137" i="4" s="1"/>
  <c r="G243" i="1"/>
  <c r="B244" i="1" s="1"/>
  <c r="E154" i="6" l="1"/>
  <c r="G154" i="6" s="1"/>
  <c r="I154" i="6" s="1"/>
  <c r="N154" i="6"/>
  <c r="P154" i="6"/>
  <c r="U153" i="6"/>
  <c r="AB153" i="6"/>
  <c r="J154" i="6"/>
  <c r="N151" i="5"/>
  <c r="Q150" i="5"/>
  <c r="AB150" i="5" s="1"/>
  <c r="P151" i="5"/>
  <c r="U150" i="5"/>
  <c r="G151" i="5"/>
  <c r="I151" i="5"/>
  <c r="S150" i="5"/>
  <c r="X149" i="5"/>
  <c r="V150" i="5" s="1"/>
  <c r="P137" i="4"/>
  <c r="U136" i="4"/>
  <c r="AB136" i="4"/>
  <c r="N137" i="4"/>
  <c r="E137" i="4"/>
  <c r="D244" i="1"/>
  <c r="E244" i="1" s="1"/>
  <c r="K154" i="6" l="1"/>
  <c r="B155" i="6"/>
  <c r="O154" i="6"/>
  <c r="Q154" i="6"/>
  <c r="AA154" i="6"/>
  <c r="X153" i="6"/>
  <c r="S154" i="6"/>
  <c r="AC153" i="6"/>
  <c r="AD149" i="5"/>
  <c r="W150" i="5"/>
  <c r="T150" i="5"/>
  <c r="AC150" i="5" s="1"/>
  <c r="X150" i="5"/>
  <c r="V151" i="5" s="1"/>
  <c r="S151" i="5"/>
  <c r="Q151" i="5"/>
  <c r="B152" i="5"/>
  <c r="O151" i="5"/>
  <c r="S137" i="4"/>
  <c r="X136" i="4"/>
  <c r="AC136" i="4"/>
  <c r="Q137" i="4"/>
  <c r="G137" i="4"/>
  <c r="I137" i="4" s="1"/>
  <c r="G244" i="1"/>
  <c r="B245" i="1" s="1"/>
  <c r="M155" i="6" l="1"/>
  <c r="R154" i="6"/>
  <c r="AB154" i="6" s="1"/>
  <c r="H155" i="6"/>
  <c r="D155" i="6"/>
  <c r="C155" i="6"/>
  <c r="V154" i="6"/>
  <c r="AD153" i="6"/>
  <c r="T154" i="6"/>
  <c r="W151" i="5"/>
  <c r="M152" i="5"/>
  <c r="R151" i="5"/>
  <c r="AB151" i="5"/>
  <c r="AA151" i="5"/>
  <c r="H152" i="5"/>
  <c r="C152" i="5"/>
  <c r="E152" i="5" s="1"/>
  <c r="D152" i="5"/>
  <c r="T151" i="5"/>
  <c r="AD150" i="5"/>
  <c r="K137" i="4"/>
  <c r="O137" i="4"/>
  <c r="V137" i="4"/>
  <c r="AD136" i="4"/>
  <c r="T137" i="4"/>
  <c r="B138" i="4"/>
  <c r="H138" i="4" s="1"/>
  <c r="D245" i="1"/>
  <c r="E245" i="1" s="1"/>
  <c r="G245" i="1" s="1"/>
  <c r="E155" i="6" l="1"/>
  <c r="G155" i="6" s="1"/>
  <c r="P155" i="6"/>
  <c r="U154" i="6"/>
  <c r="AC154" i="6" s="1"/>
  <c r="W154" i="6"/>
  <c r="J155" i="6"/>
  <c r="N155" i="6"/>
  <c r="G152" i="5"/>
  <c r="I152" i="5" s="1"/>
  <c r="P152" i="5"/>
  <c r="U151" i="5"/>
  <c r="AC151" i="5"/>
  <c r="N152" i="5"/>
  <c r="W137" i="4"/>
  <c r="M138" i="4"/>
  <c r="R137" i="4"/>
  <c r="AA137" i="4"/>
  <c r="C138" i="4"/>
  <c r="D138" i="4"/>
  <c r="J138" i="4" s="1"/>
  <c r="B246" i="1"/>
  <c r="I155" i="6" l="1"/>
  <c r="O155" i="6" s="1"/>
  <c r="M156" i="6" s="1"/>
  <c r="N156" i="6" s="1"/>
  <c r="S155" i="6"/>
  <c r="X154" i="6"/>
  <c r="V155" i="6" s="1"/>
  <c r="AA155" i="6"/>
  <c r="Q155" i="6"/>
  <c r="K155" i="6"/>
  <c r="B156" i="6"/>
  <c r="B153" i="5"/>
  <c r="O152" i="5"/>
  <c r="X151" i="5"/>
  <c r="S152" i="5"/>
  <c r="Q152" i="5"/>
  <c r="AA152" i="5"/>
  <c r="N138" i="4"/>
  <c r="U137" i="4"/>
  <c r="P138" i="4"/>
  <c r="AB137" i="4"/>
  <c r="E138" i="4"/>
  <c r="D246" i="1"/>
  <c r="E246" i="1" s="1"/>
  <c r="G246" i="1" s="1"/>
  <c r="AD154" i="6" l="1"/>
  <c r="AB155" i="6"/>
  <c r="R155" i="6"/>
  <c r="P156" i="6" s="1"/>
  <c r="Q156" i="6" s="1"/>
  <c r="W155" i="6"/>
  <c r="H156" i="6"/>
  <c r="D156" i="6"/>
  <c r="C156" i="6"/>
  <c r="T155" i="6"/>
  <c r="T152" i="5"/>
  <c r="V152" i="5"/>
  <c r="W152" i="5" s="1"/>
  <c r="AD151" i="5"/>
  <c r="M153" i="5"/>
  <c r="R152" i="5"/>
  <c r="AB152" i="5"/>
  <c r="H153" i="5"/>
  <c r="C153" i="5"/>
  <c r="D153" i="5"/>
  <c r="E153" i="5" s="1"/>
  <c r="S138" i="4"/>
  <c r="X137" i="4"/>
  <c r="AC137" i="4"/>
  <c r="Q138" i="4"/>
  <c r="G138" i="4"/>
  <c r="I138" i="4" s="1"/>
  <c r="B247" i="1"/>
  <c r="U155" i="6" l="1"/>
  <c r="AC155" i="6" s="1"/>
  <c r="J156" i="6"/>
  <c r="E156" i="6"/>
  <c r="G153" i="5"/>
  <c r="I153" i="5"/>
  <c r="P153" i="5"/>
  <c r="U152" i="5"/>
  <c r="N153" i="5"/>
  <c r="K138" i="4"/>
  <c r="O138" i="4"/>
  <c r="V138" i="4"/>
  <c r="W138" i="4" s="1"/>
  <c r="AD137" i="4"/>
  <c r="T138" i="4"/>
  <c r="B139" i="4"/>
  <c r="H139" i="4" s="1"/>
  <c r="D247" i="1"/>
  <c r="E247" i="1" s="1"/>
  <c r="G247" i="1" s="1"/>
  <c r="S156" i="6" l="1"/>
  <c r="T156" i="6" s="1"/>
  <c r="X155" i="6"/>
  <c r="G156" i="6"/>
  <c r="I156" i="6" s="1"/>
  <c r="O153" i="5"/>
  <c r="AA153" i="5" s="1"/>
  <c r="Q153" i="5"/>
  <c r="B154" i="5"/>
  <c r="AC152" i="5"/>
  <c r="X152" i="5"/>
  <c r="S153" i="5"/>
  <c r="M139" i="4"/>
  <c r="R138" i="4"/>
  <c r="AA138" i="4"/>
  <c r="C139" i="4"/>
  <c r="D139" i="4"/>
  <c r="J139" i="4" s="1"/>
  <c r="B248" i="1"/>
  <c r="V156" i="6" l="1"/>
  <c r="W156" i="6" s="1"/>
  <c r="AD155" i="6"/>
  <c r="K156" i="6"/>
  <c r="O156" i="6"/>
  <c r="B157" i="6"/>
  <c r="V153" i="5"/>
  <c r="W153" i="5" s="1"/>
  <c r="AD152" i="5"/>
  <c r="T153" i="5"/>
  <c r="H154" i="5"/>
  <c r="C154" i="5"/>
  <c r="D154" i="5"/>
  <c r="M154" i="5"/>
  <c r="R153" i="5"/>
  <c r="AB153" i="5" s="1"/>
  <c r="P139" i="4"/>
  <c r="U138" i="4"/>
  <c r="AB138" i="4"/>
  <c r="N139" i="4"/>
  <c r="E139" i="4"/>
  <c r="D248" i="1"/>
  <c r="E248" i="1" s="1"/>
  <c r="G248" i="1" s="1"/>
  <c r="H157" i="6" l="1"/>
  <c r="D157" i="6"/>
  <c r="C157" i="6"/>
  <c r="E157" i="6" s="1"/>
  <c r="R156" i="6"/>
  <c r="M157" i="6"/>
  <c r="AA156" i="6"/>
  <c r="E154" i="5"/>
  <c r="P154" i="5"/>
  <c r="U153" i="5"/>
  <c r="N154" i="5"/>
  <c r="AC153" i="5"/>
  <c r="X138" i="4"/>
  <c r="S139" i="4"/>
  <c r="AC138" i="4"/>
  <c r="Q139" i="4"/>
  <c r="G139" i="4"/>
  <c r="I139" i="4" s="1"/>
  <c r="B249" i="1"/>
  <c r="J157" i="6" l="1"/>
  <c r="N157" i="6"/>
  <c r="P157" i="6"/>
  <c r="U156" i="6"/>
  <c r="AB156" i="6"/>
  <c r="G157" i="6"/>
  <c r="I157" i="6" s="1"/>
  <c r="S154" i="5"/>
  <c r="X153" i="5"/>
  <c r="Q154" i="5"/>
  <c r="G154" i="5"/>
  <c r="I154" i="5"/>
  <c r="K139" i="4"/>
  <c r="O139" i="4"/>
  <c r="T139" i="4"/>
  <c r="V139" i="4"/>
  <c r="AD138" i="4"/>
  <c r="B140" i="4"/>
  <c r="H140" i="4" s="1"/>
  <c r="D249" i="1"/>
  <c r="E249" i="1" s="1"/>
  <c r="K157" i="6" l="1"/>
  <c r="B158" i="6"/>
  <c r="O157" i="6"/>
  <c r="X156" i="6"/>
  <c r="S157" i="6"/>
  <c r="AC156" i="6"/>
  <c r="Q157" i="6"/>
  <c r="B155" i="5"/>
  <c r="O154" i="5"/>
  <c r="V154" i="5"/>
  <c r="AD153" i="5"/>
  <c r="T154" i="5"/>
  <c r="M140" i="4"/>
  <c r="R139" i="4"/>
  <c r="AA139" i="4"/>
  <c r="W139" i="4"/>
  <c r="C140" i="4"/>
  <c r="D140" i="4"/>
  <c r="J140" i="4" s="1"/>
  <c r="G249" i="1"/>
  <c r="B250" i="1" s="1"/>
  <c r="R157" i="6" l="1"/>
  <c r="AB157" i="6" s="1"/>
  <c r="M158" i="6"/>
  <c r="AA157" i="6"/>
  <c r="H158" i="6"/>
  <c r="D158" i="6"/>
  <c r="C158" i="6"/>
  <c r="E158" i="6" s="1"/>
  <c r="V157" i="6"/>
  <c r="AD156" i="6"/>
  <c r="T157" i="6"/>
  <c r="M155" i="5"/>
  <c r="R154" i="5"/>
  <c r="AA154" i="5"/>
  <c r="W154" i="5"/>
  <c r="H155" i="5"/>
  <c r="D155" i="5"/>
  <c r="C155" i="5"/>
  <c r="E155" i="5" s="1"/>
  <c r="N140" i="4"/>
  <c r="P140" i="4"/>
  <c r="Q140" i="4" s="1"/>
  <c r="U139" i="4"/>
  <c r="AB139" i="4"/>
  <c r="E140" i="4"/>
  <c r="D250" i="1"/>
  <c r="E250" i="1" s="1"/>
  <c r="G250" i="1" s="1"/>
  <c r="J158" i="6" l="1"/>
  <c r="W157" i="6"/>
  <c r="N158" i="6"/>
  <c r="G158" i="6"/>
  <c r="I158" i="6" s="1"/>
  <c r="U157" i="6"/>
  <c r="AC157" i="6" s="1"/>
  <c r="P158" i="6"/>
  <c r="P155" i="5"/>
  <c r="U154" i="5"/>
  <c r="AB154" i="5"/>
  <c r="N155" i="5"/>
  <c r="O155" i="5"/>
  <c r="M156" i="5" s="1"/>
  <c r="R155" i="5"/>
  <c r="P156" i="5" s="1"/>
  <c r="G155" i="5"/>
  <c r="I155" i="5"/>
  <c r="B156" i="5" s="1"/>
  <c r="X139" i="4"/>
  <c r="S140" i="4"/>
  <c r="AC139" i="4"/>
  <c r="G140" i="4"/>
  <c r="I140" i="4" s="1"/>
  <c r="B251" i="1"/>
  <c r="K158" i="6" l="1"/>
  <c r="B159" i="6"/>
  <c r="O158" i="6"/>
  <c r="X157" i="6"/>
  <c r="V158" i="6" s="1"/>
  <c r="S158" i="6"/>
  <c r="Q158" i="6"/>
  <c r="Q156" i="5"/>
  <c r="Q155" i="5"/>
  <c r="AB155" i="5" s="1"/>
  <c r="U155" i="5"/>
  <c r="X155" i="5" s="1"/>
  <c r="H156" i="5"/>
  <c r="C156" i="5"/>
  <c r="E156" i="5" s="1"/>
  <c r="D156" i="5"/>
  <c r="AA155" i="5"/>
  <c r="X154" i="5"/>
  <c r="S155" i="5"/>
  <c r="AC154" i="5"/>
  <c r="N156" i="5"/>
  <c r="K140" i="4"/>
  <c r="O140" i="4"/>
  <c r="T140" i="4"/>
  <c r="V140" i="4"/>
  <c r="W140" i="4" s="1"/>
  <c r="AD139" i="4"/>
  <c r="B141" i="4"/>
  <c r="H141" i="4" s="1"/>
  <c r="D251" i="1"/>
  <c r="E251" i="1" s="1"/>
  <c r="G251" i="1" s="1"/>
  <c r="M159" i="6" l="1"/>
  <c r="R158" i="6"/>
  <c r="AB158" i="6" s="1"/>
  <c r="AA158" i="6"/>
  <c r="AD157" i="6"/>
  <c r="H159" i="6"/>
  <c r="D159" i="6"/>
  <c r="C159" i="6"/>
  <c r="W158" i="6"/>
  <c r="T158" i="6"/>
  <c r="S156" i="5"/>
  <c r="T155" i="5"/>
  <c r="AC155" i="5" s="1"/>
  <c r="V155" i="5"/>
  <c r="W155" i="5" s="1"/>
  <c r="AD155" i="5" s="1"/>
  <c r="AD154" i="5"/>
  <c r="G156" i="5"/>
  <c r="I156" i="5"/>
  <c r="M141" i="4"/>
  <c r="R140" i="4"/>
  <c r="AA140" i="4"/>
  <c r="C141" i="4"/>
  <c r="D141" i="4"/>
  <c r="J141" i="4" s="1"/>
  <c r="B252" i="1"/>
  <c r="E159" i="6" l="1"/>
  <c r="G159" i="6" s="1"/>
  <c r="J159" i="6"/>
  <c r="U158" i="6"/>
  <c r="P159" i="6"/>
  <c r="I159" i="6"/>
  <c r="N159" i="6"/>
  <c r="O159" i="6"/>
  <c r="M160" i="6" s="1"/>
  <c r="O156" i="5"/>
  <c r="B157" i="5"/>
  <c r="V156" i="5"/>
  <c r="T156" i="5"/>
  <c r="P141" i="4"/>
  <c r="AB140" i="4"/>
  <c r="U140" i="4"/>
  <c r="N141" i="4"/>
  <c r="E141" i="4"/>
  <c r="D252" i="1"/>
  <c r="E252" i="1" s="1"/>
  <c r="G252" i="1" s="1"/>
  <c r="AA159" i="6" l="1"/>
  <c r="R159" i="6"/>
  <c r="P160" i="6" s="1"/>
  <c r="N160" i="6"/>
  <c r="X158" i="6"/>
  <c r="S159" i="6"/>
  <c r="U159" i="6"/>
  <c r="Q159" i="6"/>
  <c r="AB159" i="6" s="1"/>
  <c r="AC158" i="6"/>
  <c r="K159" i="6"/>
  <c r="B160" i="6"/>
  <c r="W156" i="5"/>
  <c r="H157" i="5"/>
  <c r="D157" i="5"/>
  <c r="C157" i="5"/>
  <c r="E157" i="5" s="1"/>
  <c r="R156" i="5"/>
  <c r="M157" i="5"/>
  <c r="AA156" i="5"/>
  <c r="Q141" i="4"/>
  <c r="X140" i="4"/>
  <c r="S141" i="4"/>
  <c r="AC140" i="4"/>
  <c r="G141" i="4"/>
  <c r="I141" i="4"/>
  <c r="B253" i="1"/>
  <c r="S160" i="6" l="1"/>
  <c r="X159" i="6"/>
  <c r="T159" i="6"/>
  <c r="AC159" i="6" s="1"/>
  <c r="D160" i="6"/>
  <c r="H160" i="6"/>
  <c r="C160" i="6"/>
  <c r="Q160" i="6"/>
  <c r="V159" i="6"/>
  <c r="AD158" i="6"/>
  <c r="N157" i="5"/>
  <c r="P157" i="5"/>
  <c r="U156" i="5"/>
  <c r="AB156" i="5"/>
  <c r="G157" i="5"/>
  <c r="I157" i="5" s="1"/>
  <c r="T141" i="4"/>
  <c r="K141" i="4"/>
  <c r="O141" i="4"/>
  <c r="V141" i="4"/>
  <c r="W141" i="4" s="1"/>
  <c r="AD140" i="4"/>
  <c r="B142" i="4"/>
  <c r="H142" i="4" s="1"/>
  <c r="D253" i="1"/>
  <c r="E253" i="1" s="1"/>
  <c r="G253" i="1" s="1"/>
  <c r="E160" i="6" l="1"/>
  <c r="J160" i="6"/>
  <c r="V160" i="6"/>
  <c r="W159" i="6"/>
  <c r="AD159" i="6" s="1"/>
  <c r="G160" i="6"/>
  <c r="I160" i="6" s="1"/>
  <c r="T160" i="6"/>
  <c r="B158" i="5"/>
  <c r="O157" i="5"/>
  <c r="Q157" i="5"/>
  <c r="AA157" i="5"/>
  <c r="X156" i="5"/>
  <c r="S157" i="5"/>
  <c r="AC156" i="5"/>
  <c r="R141" i="4"/>
  <c r="M142" i="4"/>
  <c r="AA141" i="4"/>
  <c r="C142" i="4"/>
  <c r="D142" i="4"/>
  <c r="J142" i="4" s="1"/>
  <c r="B254" i="1"/>
  <c r="K160" i="6" l="1"/>
  <c r="O160" i="6"/>
  <c r="B161" i="6"/>
  <c r="W160" i="6"/>
  <c r="V157" i="5"/>
  <c r="AD156" i="5"/>
  <c r="M158" i="5"/>
  <c r="R157" i="5"/>
  <c r="H158" i="5"/>
  <c r="C158" i="5"/>
  <c r="E158" i="5" s="1"/>
  <c r="D158" i="5"/>
  <c r="T157" i="5"/>
  <c r="N142" i="4"/>
  <c r="P142" i="4"/>
  <c r="U141" i="4"/>
  <c r="AB141" i="4"/>
  <c r="E142" i="4"/>
  <c r="D254" i="1"/>
  <c r="E254" i="1" s="1"/>
  <c r="G254" i="1" s="1"/>
  <c r="D161" i="6" l="1"/>
  <c r="H161" i="6"/>
  <c r="C161" i="6"/>
  <c r="R160" i="6"/>
  <c r="M161" i="6"/>
  <c r="AA160" i="6"/>
  <c r="P158" i="5"/>
  <c r="U157" i="5"/>
  <c r="AB157" i="5"/>
  <c r="N158" i="5"/>
  <c r="AC157" i="5"/>
  <c r="G158" i="5"/>
  <c r="I158" i="5" s="1"/>
  <c r="W157" i="5"/>
  <c r="Q142" i="4"/>
  <c r="X141" i="4"/>
  <c r="S142" i="4"/>
  <c r="AC141" i="4"/>
  <c r="G142" i="4"/>
  <c r="I142" i="4" s="1"/>
  <c r="B255" i="1"/>
  <c r="E161" i="6" l="1"/>
  <c r="N161" i="6"/>
  <c r="P161" i="6"/>
  <c r="U160" i="6"/>
  <c r="AB160" i="6"/>
  <c r="G161" i="6"/>
  <c r="I161" i="6" s="1"/>
  <c r="J161" i="6"/>
  <c r="B159" i="5"/>
  <c r="O158" i="5"/>
  <c r="AA158" i="5" s="1"/>
  <c r="AD157" i="5"/>
  <c r="X157" i="5"/>
  <c r="V158" i="5" s="1"/>
  <c r="S158" i="5"/>
  <c r="Q158" i="5"/>
  <c r="K142" i="4"/>
  <c r="O142" i="4"/>
  <c r="T142" i="4"/>
  <c r="V142" i="4"/>
  <c r="W142" i="4" s="1"/>
  <c r="AD141" i="4"/>
  <c r="B143" i="4"/>
  <c r="H143" i="4" s="1"/>
  <c r="D255" i="1"/>
  <c r="E255" i="1" s="1"/>
  <c r="G255" i="1" s="1"/>
  <c r="K161" i="6" l="1"/>
  <c r="B162" i="6"/>
  <c r="O161" i="6"/>
  <c r="S161" i="6"/>
  <c r="X160" i="6"/>
  <c r="AC160" i="6"/>
  <c r="Q161" i="6"/>
  <c r="T158" i="5"/>
  <c r="R158" i="5"/>
  <c r="AB158" i="5" s="1"/>
  <c r="M159" i="5"/>
  <c r="W158" i="5"/>
  <c r="H159" i="5"/>
  <c r="C159" i="5"/>
  <c r="E159" i="5" s="1"/>
  <c r="D159" i="5"/>
  <c r="M143" i="4"/>
  <c r="R142" i="4"/>
  <c r="AA142" i="4"/>
  <c r="C143" i="4"/>
  <c r="D143" i="4"/>
  <c r="J143" i="4" s="1"/>
  <c r="B256" i="1"/>
  <c r="T161" i="6" l="1"/>
  <c r="M162" i="6"/>
  <c r="R161" i="6"/>
  <c r="AB161" i="6" s="1"/>
  <c r="AA161" i="6"/>
  <c r="H162" i="6"/>
  <c r="D162" i="6"/>
  <c r="C162" i="6"/>
  <c r="E162" i="6" s="1"/>
  <c r="G162" i="6" s="1"/>
  <c r="V161" i="6"/>
  <c r="AD160" i="6"/>
  <c r="G159" i="5"/>
  <c r="I159" i="5"/>
  <c r="N159" i="5"/>
  <c r="AC158" i="5"/>
  <c r="U158" i="5"/>
  <c r="P159" i="5"/>
  <c r="P143" i="4"/>
  <c r="U142" i="4"/>
  <c r="AB142" i="4"/>
  <c r="N143" i="4"/>
  <c r="E143" i="4"/>
  <c r="D256" i="1"/>
  <c r="E256" i="1" s="1"/>
  <c r="G256" i="1" s="1"/>
  <c r="I162" i="6" l="1"/>
  <c r="O162" i="6" s="1"/>
  <c r="J162" i="6"/>
  <c r="U161" i="6"/>
  <c r="P162" i="6"/>
  <c r="W161" i="6"/>
  <c r="N162" i="6"/>
  <c r="Q159" i="5"/>
  <c r="B160" i="5"/>
  <c r="X158" i="5"/>
  <c r="S159" i="5"/>
  <c r="O159" i="5"/>
  <c r="X142" i="4"/>
  <c r="S143" i="4"/>
  <c r="AC142" i="4"/>
  <c r="Q143" i="4"/>
  <c r="G143" i="4"/>
  <c r="I143" i="4" s="1"/>
  <c r="B257" i="1"/>
  <c r="R162" i="6" l="1"/>
  <c r="U162" i="6" s="1"/>
  <c r="M163" i="6"/>
  <c r="X161" i="6"/>
  <c r="V162" i="6" s="1"/>
  <c r="S162" i="6"/>
  <c r="AA162" i="6"/>
  <c r="K162" i="6"/>
  <c r="B163" i="6"/>
  <c r="P163" i="6"/>
  <c r="Q162" i="6"/>
  <c r="AB162" i="6" s="1"/>
  <c r="AC161" i="6"/>
  <c r="V159" i="5"/>
  <c r="AD158" i="5"/>
  <c r="H160" i="5"/>
  <c r="C160" i="5"/>
  <c r="E160" i="5" s="1"/>
  <c r="D160" i="5"/>
  <c r="M160" i="5"/>
  <c r="R159" i="5"/>
  <c r="T159" i="5"/>
  <c r="AA159" i="5"/>
  <c r="K143" i="4"/>
  <c r="O143" i="4"/>
  <c r="T143" i="4"/>
  <c r="V143" i="4"/>
  <c r="W143" i="4" s="1"/>
  <c r="AD142" i="4"/>
  <c r="B144" i="4"/>
  <c r="H144" i="4" s="1"/>
  <c r="D257" i="1"/>
  <c r="E257" i="1" s="1"/>
  <c r="G257" i="1" s="1"/>
  <c r="Q163" i="6" l="1"/>
  <c r="H163" i="6"/>
  <c r="D163" i="6"/>
  <c r="C163" i="6"/>
  <c r="E163" i="6" s="1"/>
  <c r="G163" i="6" s="1"/>
  <c r="X162" i="6"/>
  <c r="T162" i="6"/>
  <c r="AC162" i="6" s="1"/>
  <c r="S163" i="6"/>
  <c r="W162" i="6"/>
  <c r="AD162" i="6" s="1"/>
  <c r="V163" i="6"/>
  <c r="AD161" i="6"/>
  <c r="N163" i="6"/>
  <c r="U159" i="5"/>
  <c r="P160" i="5"/>
  <c r="G160" i="5"/>
  <c r="I160" i="5" s="1"/>
  <c r="N160" i="5"/>
  <c r="AC159" i="5"/>
  <c r="AB159" i="5"/>
  <c r="W159" i="5"/>
  <c r="M144" i="4"/>
  <c r="R143" i="4"/>
  <c r="AA143" i="4"/>
  <c r="C144" i="4"/>
  <c r="D144" i="4"/>
  <c r="J144" i="4" s="1"/>
  <c r="B258" i="1"/>
  <c r="T163" i="6" l="1"/>
  <c r="I163" i="6"/>
  <c r="W163" i="6"/>
  <c r="J163" i="6"/>
  <c r="B161" i="5"/>
  <c r="O160" i="5"/>
  <c r="AA160" i="5" s="1"/>
  <c r="Q160" i="5"/>
  <c r="X159" i="5"/>
  <c r="V160" i="5" s="1"/>
  <c r="S160" i="5"/>
  <c r="P144" i="4"/>
  <c r="U143" i="4"/>
  <c r="AB143" i="4"/>
  <c r="N144" i="4"/>
  <c r="E144" i="4"/>
  <c r="D258" i="1"/>
  <c r="E258" i="1" s="1"/>
  <c r="G258" i="1" s="1"/>
  <c r="K163" i="6" l="1"/>
  <c r="B164" i="6"/>
  <c r="O163" i="6"/>
  <c r="AD159" i="5"/>
  <c r="M161" i="5"/>
  <c r="R160" i="5"/>
  <c r="T160" i="5"/>
  <c r="H161" i="5"/>
  <c r="D161" i="5"/>
  <c r="C161" i="5"/>
  <c r="E161" i="5" s="1"/>
  <c r="W160" i="5"/>
  <c r="X143" i="4"/>
  <c r="S144" i="4"/>
  <c r="AC143" i="4"/>
  <c r="Q144" i="4"/>
  <c r="G144" i="4"/>
  <c r="I144" i="4" s="1"/>
  <c r="B259" i="1"/>
  <c r="M164" i="6" l="1"/>
  <c r="R163" i="6"/>
  <c r="AA163" i="6"/>
  <c r="D164" i="6"/>
  <c r="H164" i="6"/>
  <c r="C164" i="6"/>
  <c r="AB160" i="5"/>
  <c r="U160" i="5"/>
  <c r="P161" i="5"/>
  <c r="N161" i="5"/>
  <c r="G161" i="5"/>
  <c r="I161" i="5"/>
  <c r="V144" i="4"/>
  <c r="W144" i="4" s="1"/>
  <c r="AD143" i="4"/>
  <c r="K144" i="4"/>
  <c r="O144" i="4"/>
  <c r="T144" i="4"/>
  <c r="B145" i="4"/>
  <c r="H145" i="4" s="1"/>
  <c r="D259" i="1"/>
  <c r="E259" i="1" s="1"/>
  <c r="G259" i="1" s="1"/>
  <c r="E164" i="6" l="1"/>
  <c r="G164" i="6" s="1"/>
  <c r="U163" i="6"/>
  <c r="P164" i="6"/>
  <c r="AB163" i="6"/>
  <c r="J164" i="6"/>
  <c r="N164" i="6"/>
  <c r="S161" i="5"/>
  <c r="X160" i="5"/>
  <c r="B162" i="5"/>
  <c r="O161" i="5"/>
  <c r="AA161" i="5" s="1"/>
  <c r="Q161" i="5"/>
  <c r="AC160" i="5"/>
  <c r="M145" i="4"/>
  <c r="R144" i="4"/>
  <c r="AA144" i="4"/>
  <c r="C145" i="4"/>
  <c r="D145" i="4"/>
  <c r="J145" i="4" s="1"/>
  <c r="B260" i="1"/>
  <c r="AA164" i="6" l="1"/>
  <c r="I164" i="6"/>
  <c r="O164" i="6" s="1"/>
  <c r="M165" i="6" s="1"/>
  <c r="N165" i="6"/>
  <c r="Q164" i="6"/>
  <c r="AB164" i="6" s="1"/>
  <c r="R164" i="6"/>
  <c r="U164" i="6" s="1"/>
  <c r="S164" i="6"/>
  <c r="X163" i="6"/>
  <c r="AC163" i="6"/>
  <c r="K164" i="6"/>
  <c r="B165" i="6"/>
  <c r="M162" i="5"/>
  <c r="R161" i="5"/>
  <c r="V161" i="5"/>
  <c r="AD160" i="5"/>
  <c r="H162" i="5"/>
  <c r="D162" i="5"/>
  <c r="C162" i="5"/>
  <c r="E162" i="5" s="1"/>
  <c r="T161" i="5"/>
  <c r="P145" i="4"/>
  <c r="U144" i="4"/>
  <c r="AB144" i="4"/>
  <c r="N145" i="4"/>
  <c r="E145" i="4"/>
  <c r="D260" i="1"/>
  <c r="E260" i="1" s="1"/>
  <c r="P165" i="6" l="1"/>
  <c r="V164" i="6"/>
  <c r="AD163" i="6"/>
  <c r="Q165" i="6"/>
  <c r="D165" i="6"/>
  <c r="H165" i="6"/>
  <c r="C165" i="6"/>
  <c r="S165" i="6"/>
  <c r="T164" i="6"/>
  <c r="AC164" i="6" s="1"/>
  <c r="X164" i="6"/>
  <c r="G162" i="5"/>
  <c r="I162" i="5"/>
  <c r="W161" i="5"/>
  <c r="P162" i="5"/>
  <c r="U161" i="5"/>
  <c r="AC161" i="5"/>
  <c r="N162" i="5"/>
  <c r="AB161" i="5"/>
  <c r="X144" i="4"/>
  <c r="S145" i="4"/>
  <c r="AC144" i="4"/>
  <c r="Q145" i="4"/>
  <c r="G145" i="4"/>
  <c r="I145" i="4" s="1"/>
  <c r="G260" i="1"/>
  <c r="B261" i="1" s="1"/>
  <c r="E165" i="6" l="1"/>
  <c r="G165" i="6" s="1"/>
  <c r="T165" i="6"/>
  <c r="J165" i="6"/>
  <c r="V165" i="6"/>
  <c r="W164" i="6"/>
  <c r="AD164" i="6" s="1"/>
  <c r="X161" i="5"/>
  <c r="V162" i="5" s="1"/>
  <c r="S162" i="5"/>
  <c r="B163" i="5"/>
  <c r="O162" i="5"/>
  <c r="Q162" i="5"/>
  <c r="K145" i="4"/>
  <c r="O145" i="4"/>
  <c r="T145" i="4"/>
  <c r="V145" i="4"/>
  <c r="W145" i="4" s="1"/>
  <c r="AD144" i="4"/>
  <c r="B146" i="4"/>
  <c r="H146" i="4" s="1"/>
  <c r="D261" i="1"/>
  <c r="E261" i="1" s="1"/>
  <c r="I165" i="6" l="1"/>
  <c r="K165" i="6" s="1"/>
  <c r="W165" i="6"/>
  <c r="O165" i="6"/>
  <c r="B166" i="6"/>
  <c r="T162" i="5"/>
  <c r="R162" i="5"/>
  <c r="M163" i="5"/>
  <c r="W162" i="5"/>
  <c r="H163" i="5"/>
  <c r="C163" i="5"/>
  <c r="E163" i="5" s="1"/>
  <c r="D163" i="5"/>
  <c r="AD161" i="5"/>
  <c r="AA162" i="5"/>
  <c r="M146" i="4"/>
  <c r="R145" i="4"/>
  <c r="AA145" i="4"/>
  <c r="C146" i="4"/>
  <c r="D146" i="4"/>
  <c r="J146" i="4" s="1"/>
  <c r="G261" i="1"/>
  <c r="B262" i="1" s="1"/>
  <c r="D166" i="6" l="1"/>
  <c r="H166" i="6"/>
  <c r="C166" i="6"/>
  <c r="E166" i="6" s="1"/>
  <c r="G166" i="6" s="1"/>
  <c r="M166" i="6"/>
  <c r="R165" i="6"/>
  <c r="AA165" i="6"/>
  <c r="G163" i="5"/>
  <c r="I163" i="5"/>
  <c r="O163" i="5" s="1"/>
  <c r="N163" i="5"/>
  <c r="AC162" i="5"/>
  <c r="P163" i="5"/>
  <c r="U162" i="5"/>
  <c r="AB162" i="5"/>
  <c r="P146" i="4"/>
  <c r="U145" i="4"/>
  <c r="AB145" i="4"/>
  <c r="N146" i="4"/>
  <c r="E146" i="4"/>
  <c r="D262" i="1"/>
  <c r="E262" i="1" s="1"/>
  <c r="J166" i="6" l="1"/>
  <c r="U165" i="6"/>
  <c r="P166" i="6"/>
  <c r="AB165" i="6"/>
  <c r="N166" i="6"/>
  <c r="I166" i="6"/>
  <c r="O166" i="6" s="1"/>
  <c r="R166" i="6" s="1"/>
  <c r="M164" i="5"/>
  <c r="R163" i="5"/>
  <c r="P164" i="5" s="1"/>
  <c r="Q163" i="5"/>
  <c r="AB163" i="5" s="1"/>
  <c r="B164" i="5"/>
  <c r="S163" i="5"/>
  <c r="X162" i="5"/>
  <c r="AA163" i="5"/>
  <c r="S146" i="4"/>
  <c r="X145" i="4"/>
  <c r="AC145" i="4"/>
  <c r="Q146" i="4"/>
  <c r="G146" i="4"/>
  <c r="I146" i="4" s="1"/>
  <c r="G262" i="1"/>
  <c r="B263" i="1" s="1"/>
  <c r="K166" i="6" l="1"/>
  <c r="B167" i="6"/>
  <c r="M167" i="6"/>
  <c r="AA166" i="6"/>
  <c r="P167" i="6"/>
  <c r="Q166" i="6"/>
  <c r="AB166" i="6" s="1"/>
  <c r="U166" i="6"/>
  <c r="S166" i="6"/>
  <c r="X165" i="6"/>
  <c r="AC165" i="6"/>
  <c r="V163" i="5"/>
  <c r="AD162" i="5"/>
  <c r="U163" i="5"/>
  <c r="S164" i="5" s="1"/>
  <c r="T163" i="5"/>
  <c r="AC163" i="5" s="1"/>
  <c r="H164" i="5"/>
  <c r="D164" i="5"/>
  <c r="C164" i="5"/>
  <c r="E164" i="5" s="1"/>
  <c r="Q164" i="5"/>
  <c r="N164" i="5"/>
  <c r="K146" i="4"/>
  <c r="O146" i="4"/>
  <c r="V146" i="4"/>
  <c r="AD145" i="4"/>
  <c r="T146" i="4"/>
  <c r="B147" i="4"/>
  <c r="H147" i="4" s="1"/>
  <c r="D263" i="1"/>
  <c r="E263" i="1" s="1"/>
  <c r="X166" i="6" l="1"/>
  <c r="T166" i="6"/>
  <c r="AC166" i="6" s="1"/>
  <c r="S167" i="6"/>
  <c r="N167" i="6"/>
  <c r="H167" i="6"/>
  <c r="D167" i="6"/>
  <c r="J167" i="6" s="1"/>
  <c r="C167" i="6"/>
  <c r="V166" i="6"/>
  <c r="AD165" i="6"/>
  <c r="Q167" i="6"/>
  <c r="T164" i="5"/>
  <c r="X163" i="5"/>
  <c r="G164" i="5"/>
  <c r="I164" i="5" s="1"/>
  <c r="W163" i="5"/>
  <c r="AD163" i="5" s="1"/>
  <c r="V164" i="5"/>
  <c r="W146" i="4"/>
  <c r="M147" i="4"/>
  <c r="R146" i="4"/>
  <c r="AA146" i="4"/>
  <c r="C147" i="4"/>
  <c r="D147" i="4"/>
  <c r="J147" i="4" s="1"/>
  <c r="G263" i="1"/>
  <c r="B264" i="1" s="1"/>
  <c r="E167" i="6" l="1"/>
  <c r="G167" i="6" s="1"/>
  <c r="V167" i="6"/>
  <c r="W166" i="6"/>
  <c r="AD166" i="6" s="1"/>
  <c r="T167" i="6"/>
  <c r="B165" i="5"/>
  <c r="O164" i="5"/>
  <c r="W164" i="5"/>
  <c r="P147" i="4"/>
  <c r="U146" i="4"/>
  <c r="AB146" i="4"/>
  <c r="N147" i="4"/>
  <c r="E147" i="4"/>
  <c r="D264" i="1"/>
  <c r="E264" i="1" s="1"/>
  <c r="I167" i="6" l="1"/>
  <c r="K167" i="6" s="1"/>
  <c r="O167" i="6"/>
  <c r="W167" i="6"/>
  <c r="M165" i="5"/>
  <c r="R164" i="5"/>
  <c r="AA164" i="5"/>
  <c r="H165" i="5"/>
  <c r="C165" i="5"/>
  <c r="E165" i="5" s="1"/>
  <c r="D165" i="5"/>
  <c r="S147" i="4"/>
  <c r="X146" i="4"/>
  <c r="AC146" i="4"/>
  <c r="Q147" i="4"/>
  <c r="G147" i="4"/>
  <c r="I147" i="4" s="1"/>
  <c r="G264" i="1"/>
  <c r="B265" i="1" s="1"/>
  <c r="B168" i="6" l="1"/>
  <c r="H168" i="6" s="1"/>
  <c r="M168" i="6"/>
  <c r="R167" i="6"/>
  <c r="AA167" i="6"/>
  <c r="D168" i="6"/>
  <c r="C168" i="6"/>
  <c r="AB164" i="5"/>
  <c r="U164" i="5"/>
  <c r="P165" i="5"/>
  <c r="G165" i="5"/>
  <c r="I165" i="5"/>
  <c r="N165" i="5"/>
  <c r="K147" i="4"/>
  <c r="O147" i="4"/>
  <c r="V147" i="4"/>
  <c r="AD146" i="4"/>
  <c r="T147" i="4"/>
  <c r="B148" i="4"/>
  <c r="H148" i="4" s="1"/>
  <c r="D265" i="1"/>
  <c r="E265" i="1" s="1"/>
  <c r="E168" i="6" l="1"/>
  <c r="G168" i="6" s="1"/>
  <c r="U167" i="6"/>
  <c r="P168" i="6"/>
  <c r="AB167" i="6"/>
  <c r="J168" i="6"/>
  <c r="N168" i="6"/>
  <c r="O165" i="5"/>
  <c r="AA165" i="5" s="1"/>
  <c r="Q165" i="5"/>
  <c r="S165" i="5"/>
  <c r="X164" i="5"/>
  <c r="AC164" i="5"/>
  <c r="B166" i="5"/>
  <c r="W147" i="4"/>
  <c r="M148" i="4"/>
  <c r="R147" i="4"/>
  <c r="AA147" i="4"/>
  <c r="C148" i="4"/>
  <c r="D148" i="4"/>
  <c r="J148" i="4" s="1"/>
  <c r="G265" i="1"/>
  <c r="B266" i="1" s="1"/>
  <c r="I168" i="6" l="1"/>
  <c r="O168" i="6" s="1"/>
  <c r="M169" i="6" s="1"/>
  <c r="AA168" i="6"/>
  <c r="Q168" i="6"/>
  <c r="S168" i="6"/>
  <c r="X167" i="6"/>
  <c r="AC167" i="6"/>
  <c r="K168" i="6"/>
  <c r="B169" i="6"/>
  <c r="V165" i="5"/>
  <c r="AD164" i="5"/>
  <c r="H166" i="5"/>
  <c r="C166" i="5"/>
  <c r="E166" i="5" s="1"/>
  <c r="D166" i="5"/>
  <c r="T165" i="5"/>
  <c r="M166" i="5"/>
  <c r="R165" i="5"/>
  <c r="AB165" i="5" s="1"/>
  <c r="P148" i="4"/>
  <c r="U147" i="4"/>
  <c r="AB147" i="4"/>
  <c r="N148" i="4"/>
  <c r="E148" i="4"/>
  <c r="D266" i="1"/>
  <c r="E266" i="1" s="1"/>
  <c r="R168" i="6" l="1"/>
  <c r="P169" i="6" s="1"/>
  <c r="Q169" i="6" s="1"/>
  <c r="V168" i="6"/>
  <c r="AD167" i="6"/>
  <c r="D169" i="6"/>
  <c r="H169" i="6"/>
  <c r="C169" i="6"/>
  <c r="T168" i="6"/>
  <c r="N169" i="6"/>
  <c r="AC165" i="5"/>
  <c r="P166" i="5"/>
  <c r="U165" i="5"/>
  <c r="N166" i="5"/>
  <c r="G166" i="5"/>
  <c r="I166" i="5"/>
  <c r="W165" i="5"/>
  <c r="S148" i="4"/>
  <c r="X147" i="4"/>
  <c r="AC147" i="4"/>
  <c r="Q148" i="4"/>
  <c r="G148" i="4"/>
  <c r="I148" i="4" s="1"/>
  <c r="G266" i="1"/>
  <c r="B267" i="1" s="1"/>
  <c r="AB168" i="6" l="1"/>
  <c r="U168" i="6"/>
  <c r="X168" i="6" s="1"/>
  <c r="V169" i="6" s="1"/>
  <c r="J169" i="6"/>
  <c r="E169" i="6"/>
  <c r="G169" i="6" s="1"/>
  <c r="W168" i="6"/>
  <c r="AD168" i="6" s="1"/>
  <c r="B167" i="5"/>
  <c r="AA166" i="5"/>
  <c r="X165" i="5"/>
  <c r="V166" i="5" s="1"/>
  <c r="S166" i="5"/>
  <c r="Q166" i="5"/>
  <c r="O166" i="5"/>
  <c r="K148" i="4"/>
  <c r="O148" i="4"/>
  <c r="V148" i="4"/>
  <c r="AD147" i="4"/>
  <c r="T148" i="4"/>
  <c r="B149" i="4"/>
  <c r="H149" i="4" s="1"/>
  <c r="D267" i="1"/>
  <c r="E267" i="1" s="1"/>
  <c r="AC168" i="6" l="1"/>
  <c r="S169" i="6"/>
  <c r="T169" i="6" s="1"/>
  <c r="I169" i="6"/>
  <c r="K169" i="6"/>
  <c r="B170" i="6"/>
  <c r="O169" i="6"/>
  <c r="W169" i="6"/>
  <c r="R166" i="5"/>
  <c r="M167" i="5"/>
  <c r="T166" i="5"/>
  <c r="W166" i="5"/>
  <c r="H167" i="5"/>
  <c r="D167" i="5"/>
  <c r="C167" i="5"/>
  <c r="AD165" i="5"/>
  <c r="W148" i="4"/>
  <c r="M149" i="4"/>
  <c r="R148" i="4"/>
  <c r="AA148" i="4"/>
  <c r="C149" i="4"/>
  <c r="D149" i="4"/>
  <c r="J149" i="4" s="1"/>
  <c r="G267" i="1"/>
  <c r="B268" i="1" s="1"/>
  <c r="R169" i="6" l="1"/>
  <c r="M170" i="6"/>
  <c r="AA169" i="6"/>
  <c r="D170" i="6"/>
  <c r="H170" i="6"/>
  <c r="C170" i="6"/>
  <c r="N167" i="5"/>
  <c r="U166" i="5"/>
  <c r="AC166" i="5" s="1"/>
  <c r="P167" i="5"/>
  <c r="AB166" i="5"/>
  <c r="E167" i="5"/>
  <c r="P149" i="4"/>
  <c r="U148" i="4"/>
  <c r="AB148" i="4"/>
  <c r="N149" i="4"/>
  <c r="E149" i="4"/>
  <c r="D268" i="1"/>
  <c r="E268" i="1" s="1"/>
  <c r="E170" i="6" l="1"/>
  <c r="G170" i="6" s="1"/>
  <c r="I170" i="6" s="1"/>
  <c r="N170" i="6"/>
  <c r="P170" i="6"/>
  <c r="U169" i="6"/>
  <c r="AB169" i="6"/>
  <c r="J170" i="6"/>
  <c r="G167" i="5"/>
  <c r="I167" i="5" s="1"/>
  <c r="S167" i="5"/>
  <c r="X166" i="5"/>
  <c r="Q167" i="5"/>
  <c r="S149" i="4"/>
  <c r="X148" i="4"/>
  <c r="AC148" i="4"/>
  <c r="Q149" i="4"/>
  <c r="G149" i="4"/>
  <c r="I149" i="4" s="1"/>
  <c r="G268" i="1"/>
  <c r="B269" i="1" s="1"/>
  <c r="K170" i="6" l="1"/>
  <c r="B171" i="6"/>
  <c r="O170" i="6"/>
  <c r="AA170" i="6" s="1"/>
  <c r="X169" i="6"/>
  <c r="S170" i="6"/>
  <c r="AC169" i="6"/>
  <c r="Q170" i="6"/>
  <c r="B168" i="5"/>
  <c r="O167" i="5"/>
  <c r="T167" i="5"/>
  <c r="V167" i="5"/>
  <c r="W167" i="5" s="1"/>
  <c r="AD166" i="5"/>
  <c r="K149" i="4"/>
  <c r="O149" i="4"/>
  <c r="V149" i="4"/>
  <c r="W149" i="4" s="1"/>
  <c r="AD148" i="4"/>
  <c r="T149" i="4"/>
  <c r="B150" i="4"/>
  <c r="H150" i="4" s="1"/>
  <c r="D269" i="1"/>
  <c r="E269" i="1" s="1"/>
  <c r="M171" i="6" l="1"/>
  <c r="R170" i="6"/>
  <c r="T170" i="6"/>
  <c r="H171" i="6"/>
  <c r="D171" i="6"/>
  <c r="C171" i="6"/>
  <c r="E171" i="6" s="1"/>
  <c r="G171" i="6" s="1"/>
  <c r="AB170" i="6"/>
  <c r="V170" i="6"/>
  <c r="AD169" i="6"/>
  <c r="M168" i="5"/>
  <c r="R167" i="5"/>
  <c r="AA167" i="5"/>
  <c r="H168" i="5"/>
  <c r="C168" i="5"/>
  <c r="E168" i="5" s="1"/>
  <c r="D168" i="5"/>
  <c r="M150" i="4"/>
  <c r="R149" i="4"/>
  <c r="AA149" i="4"/>
  <c r="C150" i="4"/>
  <c r="D150" i="4"/>
  <c r="J150" i="4" s="1"/>
  <c r="G269" i="1"/>
  <c r="B270" i="1" s="1"/>
  <c r="J171" i="6" l="1"/>
  <c r="W170" i="6"/>
  <c r="P171" i="6"/>
  <c r="U170" i="6"/>
  <c r="AC170" i="6" s="1"/>
  <c r="I171" i="6"/>
  <c r="O171" i="6" s="1"/>
  <c r="R171" i="6" s="1"/>
  <c r="N171" i="6"/>
  <c r="P168" i="5"/>
  <c r="U167" i="5"/>
  <c r="AB167" i="5"/>
  <c r="G168" i="5"/>
  <c r="I168" i="5"/>
  <c r="B169" i="5" s="1"/>
  <c r="N168" i="5"/>
  <c r="P150" i="4"/>
  <c r="U149" i="4"/>
  <c r="AB149" i="4"/>
  <c r="N150" i="4"/>
  <c r="E150" i="4"/>
  <c r="D270" i="1"/>
  <c r="E270" i="1" s="1"/>
  <c r="G270" i="1" s="1"/>
  <c r="AA171" i="6" l="1"/>
  <c r="M172" i="6"/>
  <c r="U171" i="6"/>
  <c r="Q171" i="6"/>
  <c r="AB171" i="6" s="1"/>
  <c r="P172" i="6"/>
  <c r="K171" i="6"/>
  <c r="B172" i="6"/>
  <c r="AD170" i="6"/>
  <c r="S171" i="6"/>
  <c r="X170" i="6"/>
  <c r="V171" i="6" s="1"/>
  <c r="O168" i="5"/>
  <c r="AA168" i="5" s="1"/>
  <c r="X167" i="5"/>
  <c r="S168" i="5"/>
  <c r="AC167" i="5"/>
  <c r="H169" i="5"/>
  <c r="D169" i="5"/>
  <c r="C169" i="5"/>
  <c r="E169" i="5" s="1"/>
  <c r="Q168" i="5"/>
  <c r="S150" i="4"/>
  <c r="X149" i="4"/>
  <c r="AC149" i="4"/>
  <c r="Q150" i="4"/>
  <c r="G150" i="4"/>
  <c r="I150" i="4" s="1"/>
  <c r="B271" i="1"/>
  <c r="W171" i="6" l="1"/>
  <c r="N172" i="6"/>
  <c r="T171" i="6"/>
  <c r="AC171" i="6" s="1"/>
  <c r="S172" i="6"/>
  <c r="X171" i="6"/>
  <c r="V172" i="6" s="1"/>
  <c r="Q172" i="6"/>
  <c r="H172" i="6"/>
  <c r="D172" i="6"/>
  <c r="C172" i="6"/>
  <c r="V168" i="5"/>
  <c r="AD167" i="5"/>
  <c r="M169" i="5"/>
  <c r="R168" i="5"/>
  <c r="AB168" i="5" s="1"/>
  <c r="G169" i="5"/>
  <c r="I169" i="5" s="1"/>
  <c r="T168" i="5"/>
  <c r="K150" i="4"/>
  <c r="O150" i="4"/>
  <c r="V150" i="4"/>
  <c r="AD149" i="4"/>
  <c r="T150" i="4"/>
  <c r="B151" i="4"/>
  <c r="H151" i="4" s="1"/>
  <c r="D271" i="1"/>
  <c r="E271" i="1" s="1"/>
  <c r="J172" i="6" l="1"/>
  <c r="E172" i="6"/>
  <c r="W172" i="6"/>
  <c r="T172" i="6"/>
  <c r="AD171" i="6"/>
  <c r="G172" i="6"/>
  <c r="I172" i="6" s="1"/>
  <c r="B170" i="5"/>
  <c r="N169" i="5"/>
  <c r="O169" i="5"/>
  <c r="AA169" i="5" s="1"/>
  <c r="P169" i="5"/>
  <c r="U168" i="5"/>
  <c r="AC168" i="5" s="1"/>
  <c r="W168" i="5"/>
  <c r="W150" i="4"/>
  <c r="M151" i="4"/>
  <c r="R150" i="4"/>
  <c r="AA150" i="4"/>
  <c r="C151" i="4"/>
  <c r="D151" i="4"/>
  <c r="J151" i="4" s="1"/>
  <c r="G271" i="1"/>
  <c r="B272" i="1" s="1"/>
  <c r="K172" i="6" l="1"/>
  <c r="O172" i="6"/>
  <c r="B173" i="6"/>
  <c r="Q169" i="5"/>
  <c r="AB169" i="5" s="1"/>
  <c r="P170" i="5"/>
  <c r="R169" i="5"/>
  <c r="U169" i="5" s="1"/>
  <c r="AD168" i="5"/>
  <c r="M170" i="5"/>
  <c r="H170" i="5"/>
  <c r="D170" i="5"/>
  <c r="C170" i="5"/>
  <c r="E170" i="5" s="1"/>
  <c r="X168" i="5"/>
  <c r="V169" i="5" s="1"/>
  <c r="S169" i="5"/>
  <c r="N151" i="4"/>
  <c r="P151" i="4"/>
  <c r="U150" i="4"/>
  <c r="AB150" i="4"/>
  <c r="E151" i="4"/>
  <c r="D272" i="1"/>
  <c r="E272" i="1" s="1"/>
  <c r="H173" i="6" l="1"/>
  <c r="D173" i="6"/>
  <c r="C173" i="6"/>
  <c r="M173" i="6"/>
  <c r="R172" i="6"/>
  <c r="AA172" i="6"/>
  <c r="Q170" i="5"/>
  <c r="T169" i="5"/>
  <c r="AC169" i="5" s="1"/>
  <c r="S170" i="5"/>
  <c r="X169" i="5"/>
  <c r="N170" i="5"/>
  <c r="G170" i="5"/>
  <c r="I170" i="5" s="1"/>
  <c r="W169" i="5"/>
  <c r="AD169" i="5" s="1"/>
  <c r="V170" i="5"/>
  <c r="W170" i="5" s="1"/>
  <c r="Q151" i="4"/>
  <c r="X150" i="4"/>
  <c r="S151" i="4"/>
  <c r="AC150" i="4"/>
  <c r="G151" i="4"/>
  <c r="I151" i="4" s="1"/>
  <c r="G272" i="1"/>
  <c r="B273" i="1" s="1"/>
  <c r="J173" i="6" l="1"/>
  <c r="E173" i="6"/>
  <c r="P173" i="6"/>
  <c r="U172" i="6"/>
  <c r="AB172" i="6"/>
  <c r="N173" i="6"/>
  <c r="B171" i="5"/>
  <c r="O170" i="5"/>
  <c r="T170" i="5"/>
  <c r="AA170" i="5"/>
  <c r="K151" i="4"/>
  <c r="O151" i="4"/>
  <c r="T151" i="4"/>
  <c r="V151" i="4"/>
  <c r="AD150" i="4"/>
  <c r="B152" i="4"/>
  <c r="H152" i="4" s="1"/>
  <c r="D273" i="1"/>
  <c r="E273" i="1" s="1"/>
  <c r="X172" i="6" l="1"/>
  <c r="S173" i="6"/>
  <c r="AC172" i="6"/>
  <c r="Q173" i="6"/>
  <c r="G173" i="6"/>
  <c r="I173" i="6" s="1"/>
  <c r="R170" i="5"/>
  <c r="M171" i="5"/>
  <c r="H171" i="5"/>
  <c r="C171" i="5"/>
  <c r="E171" i="5" s="1"/>
  <c r="D171" i="5"/>
  <c r="W151" i="4"/>
  <c r="M152" i="4"/>
  <c r="R151" i="4"/>
  <c r="AA151" i="4"/>
  <c r="C152" i="4"/>
  <c r="D152" i="4"/>
  <c r="J152" i="4" s="1"/>
  <c r="G273" i="1"/>
  <c r="B274" i="1" s="1"/>
  <c r="K173" i="6" l="1"/>
  <c r="B174" i="6"/>
  <c r="O173" i="6"/>
  <c r="T173" i="6"/>
  <c r="V173" i="6"/>
  <c r="AD172" i="6"/>
  <c r="G171" i="5"/>
  <c r="I171" i="5"/>
  <c r="B172" i="5" s="1"/>
  <c r="N171" i="5"/>
  <c r="P171" i="5"/>
  <c r="U170" i="5"/>
  <c r="AB170" i="5"/>
  <c r="N152" i="4"/>
  <c r="P152" i="4"/>
  <c r="U151" i="4"/>
  <c r="AB151" i="4"/>
  <c r="E152" i="4"/>
  <c r="D274" i="1"/>
  <c r="E274" i="1" s="1"/>
  <c r="W173" i="6" l="1"/>
  <c r="M174" i="6"/>
  <c r="R173" i="6"/>
  <c r="AA173" i="6"/>
  <c r="H174" i="6"/>
  <c r="D174" i="6"/>
  <c r="C174" i="6"/>
  <c r="AC170" i="5"/>
  <c r="X170" i="5"/>
  <c r="S171" i="5"/>
  <c r="O171" i="5"/>
  <c r="Q171" i="5"/>
  <c r="AA171" i="5"/>
  <c r="H172" i="5"/>
  <c r="D172" i="5"/>
  <c r="C172" i="5"/>
  <c r="E172" i="5" s="1"/>
  <c r="Q152" i="4"/>
  <c r="S152" i="4"/>
  <c r="X151" i="4"/>
  <c r="AC151" i="4"/>
  <c r="G152" i="4"/>
  <c r="I152" i="4" s="1"/>
  <c r="G274" i="1"/>
  <c r="B275" i="1" s="1"/>
  <c r="J174" i="6" l="1"/>
  <c r="P174" i="6"/>
  <c r="U173" i="6"/>
  <c r="AB173" i="6"/>
  <c r="N174" i="6"/>
  <c r="E174" i="6"/>
  <c r="M172" i="5"/>
  <c r="R171" i="5"/>
  <c r="G172" i="5"/>
  <c r="I172" i="5" s="1"/>
  <c r="T171" i="5"/>
  <c r="V171" i="5"/>
  <c r="AD170" i="5"/>
  <c r="AB171" i="5"/>
  <c r="V152" i="4"/>
  <c r="W152" i="4" s="1"/>
  <c r="AD151" i="4"/>
  <c r="T152" i="4"/>
  <c r="K152" i="4"/>
  <c r="O152" i="4"/>
  <c r="B153" i="4"/>
  <c r="H153" i="4" s="1"/>
  <c r="D275" i="1"/>
  <c r="E275" i="1" s="1"/>
  <c r="G174" i="6" l="1"/>
  <c r="I174" i="6" s="1"/>
  <c r="S174" i="6"/>
  <c r="X173" i="6"/>
  <c r="AC173" i="6"/>
  <c r="Q174" i="6"/>
  <c r="B173" i="5"/>
  <c r="W171" i="5"/>
  <c r="U171" i="5"/>
  <c r="P172" i="5"/>
  <c r="N172" i="5"/>
  <c r="AA172" i="5" s="1"/>
  <c r="O172" i="5"/>
  <c r="M173" i="5"/>
  <c r="R172" i="5"/>
  <c r="M153" i="4"/>
  <c r="R152" i="4"/>
  <c r="AA152" i="4"/>
  <c r="C153" i="4"/>
  <c r="D153" i="4"/>
  <c r="J153" i="4" s="1"/>
  <c r="G275" i="1"/>
  <c r="B276" i="1" s="1"/>
  <c r="K174" i="6" l="1"/>
  <c r="B175" i="6"/>
  <c r="O174" i="6"/>
  <c r="V174" i="6"/>
  <c r="AD173" i="6"/>
  <c r="T174" i="6"/>
  <c r="Q172" i="5"/>
  <c r="AB172" i="5" s="1"/>
  <c r="P173" i="5"/>
  <c r="H173" i="5"/>
  <c r="C173" i="5"/>
  <c r="E173" i="5" s="1"/>
  <c r="D173" i="5"/>
  <c r="N173" i="5"/>
  <c r="AC171" i="5"/>
  <c r="X171" i="5"/>
  <c r="V172" i="5" s="1"/>
  <c r="S172" i="5"/>
  <c r="P153" i="4"/>
  <c r="U152" i="4"/>
  <c r="AB152" i="4"/>
  <c r="N153" i="4"/>
  <c r="E153" i="4"/>
  <c r="D276" i="1"/>
  <c r="E276" i="1" s="1"/>
  <c r="W174" i="6" l="1"/>
  <c r="R174" i="6"/>
  <c r="M175" i="6"/>
  <c r="AA174" i="6"/>
  <c r="H175" i="6"/>
  <c r="D175" i="6"/>
  <c r="C175" i="6"/>
  <c r="E175" i="6" s="1"/>
  <c r="G175" i="6" s="1"/>
  <c r="Q173" i="5"/>
  <c r="T172" i="5"/>
  <c r="AC172" i="5" s="1"/>
  <c r="S173" i="5"/>
  <c r="U172" i="5"/>
  <c r="X172" i="5" s="1"/>
  <c r="V173" i="5" s="1"/>
  <c r="G173" i="5"/>
  <c r="I173" i="5"/>
  <c r="W172" i="5"/>
  <c r="AD171" i="5"/>
  <c r="X152" i="4"/>
  <c r="S153" i="4"/>
  <c r="AC152" i="4"/>
  <c r="Q153" i="4"/>
  <c r="G153" i="4"/>
  <c r="I153" i="4" s="1"/>
  <c r="G276" i="1"/>
  <c r="B277" i="1" s="1"/>
  <c r="J175" i="6" l="1"/>
  <c r="U174" i="6"/>
  <c r="P175" i="6"/>
  <c r="AB174" i="6"/>
  <c r="I175" i="6"/>
  <c r="N175" i="6"/>
  <c r="W173" i="5"/>
  <c r="T173" i="5"/>
  <c r="AD172" i="5"/>
  <c r="O173" i="5"/>
  <c r="B174" i="5"/>
  <c r="T153" i="4"/>
  <c r="V153" i="4"/>
  <c r="W153" i="4" s="1"/>
  <c r="AD152" i="4"/>
  <c r="K153" i="4"/>
  <c r="O153" i="4"/>
  <c r="B154" i="4"/>
  <c r="H154" i="4" s="1"/>
  <c r="D277" i="1"/>
  <c r="E277" i="1" s="1"/>
  <c r="K175" i="6" l="1"/>
  <c r="B176" i="6"/>
  <c r="Q175" i="6"/>
  <c r="O175" i="6"/>
  <c r="AA175" i="6" s="1"/>
  <c r="S175" i="6"/>
  <c r="X174" i="6"/>
  <c r="AC174" i="6"/>
  <c r="M174" i="5"/>
  <c r="R173" i="5"/>
  <c r="AA173" i="5"/>
  <c r="H174" i="5"/>
  <c r="C174" i="5"/>
  <c r="E174" i="5" s="1"/>
  <c r="D174" i="5"/>
  <c r="M154" i="4"/>
  <c r="R153" i="4"/>
  <c r="AA153" i="4"/>
  <c r="C154" i="4"/>
  <c r="D154" i="4"/>
  <c r="J154" i="4" s="1"/>
  <c r="G277" i="1"/>
  <c r="B278" i="1" s="1"/>
  <c r="V175" i="6" l="1"/>
  <c r="AD174" i="6"/>
  <c r="T175" i="6"/>
  <c r="M176" i="6"/>
  <c r="R175" i="6"/>
  <c r="D176" i="6"/>
  <c r="H176" i="6"/>
  <c r="C176" i="6"/>
  <c r="E176" i="6" s="1"/>
  <c r="G176" i="6" s="1"/>
  <c r="AB175" i="6"/>
  <c r="P174" i="5"/>
  <c r="U173" i="5"/>
  <c r="AB173" i="5"/>
  <c r="G174" i="5"/>
  <c r="I174" i="5" s="1"/>
  <c r="N174" i="5"/>
  <c r="P154" i="4"/>
  <c r="U153" i="4"/>
  <c r="AB153" i="4"/>
  <c r="N154" i="4"/>
  <c r="E154" i="4"/>
  <c r="D278" i="1"/>
  <c r="E278" i="1" s="1"/>
  <c r="J176" i="6" l="1"/>
  <c r="P176" i="6"/>
  <c r="U175" i="6"/>
  <c r="AC175" i="6" s="1"/>
  <c r="I176" i="6"/>
  <c r="O176" i="6" s="1"/>
  <c r="M177" i="6" s="1"/>
  <c r="N176" i="6"/>
  <c r="W175" i="6"/>
  <c r="B175" i="5"/>
  <c r="O174" i="5"/>
  <c r="AA174" i="5" s="1"/>
  <c r="S174" i="5"/>
  <c r="X173" i="5"/>
  <c r="AC173" i="5"/>
  <c r="Q174" i="5"/>
  <c r="S154" i="4"/>
  <c r="X153" i="4"/>
  <c r="AC153" i="4"/>
  <c r="Q154" i="4"/>
  <c r="G154" i="4"/>
  <c r="I154" i="4" s="1"/>
  <c r="G278" i="1"/>
  <c r="B279" i="1" s="1"/>
  <c r="N177" i="6" l="1"/>
  <c r="R176" i="6"/>
  <c r="U176" i="6" s="1"/>
  <c r="K176" i="6"/>
  <c r="B177" i="6"/>
  <c r="AD175" i="6"/>
  <c r="S176" i="6"/>
  <c r="X175" i="6"/>
  <c r="V176" i="6" s="1"/>
  <c r="AA176" i="6"/>
  <c r="Q176" i="6"/>
  <c r="P177" i="6"/>
  <c r="AB174" i="5"/>
  <c r="M175" i="5"/>
  <c r="R174" i="5"/>
  <c r="V174" i="5"/>
  <c r="AD173" i="5"/>
  <c r="H175" i="5"/>
  <c r="D175" i="5"/>
  <c r="C175" i="5"/>
  <c r="E175" i="5" s="1"/>
  <c r="T174" i="5"/>
  <c r="O154" i="4"/>
  <c r="K154" i="4"/>
  <c r="V154" i="4"/>
  <c r="W154" i="4" s="1"/>
  <c r="AD153" i="4"/>
  <c r="T154" i="4"/>
  <c r="B155" i="4"/>
  <c r="H155" i="4" s="1"/>
  <c r="D279" i="1"/>
  <c r="E279" i="1" s="1"/>
  <c r="S177" i="6" l="1"/>
  <c r="X176" i="6"/>
  <c r="T176" i="6"/>
  <c r="AC176" i="6" s="1"/>
  <c r="AB176" i="6"/>
  <c r="Q177" i="6"/>
  <c r="D177" i="6"/>
  <c r="H177" i="6"/>
  <c r="C177" i="6"/>
  <c r="V177" i="6"/>
  <c r="W176" i="6"/>
  <c r="AD176" i="6" s="1"/>
  <c r="G175" i="5"/>
  <c r="I175" i="5"/>
  <c r="B176" i="5" s="1"/>
  <c r="W174" i="5"/>
  <c r="O175" i="5"/>
  <c r="M176" i="5" s="1"/>
  <c r="N175" i="5"/>
  <c r="AA175" i="5" s="1"/>
  <c r="U174" i="5"/>
  <c r="P175" i="5"/>
  <c r="M155" i="4"/>
  <c r="R154" i="4"/>
  <c r="AA154" i="4"/>
  <c r="C155" i="4"/>
  <c r="D155" i="4"/>
  <c r="J155" i="4" s="1"/>
  <c r="G279" i="1"/>
  <c r="B280" i="1" s="1"/>
  <c r="J177" i="6" l="1"/>
  <c r="T177" i="6"/>
  <c r="E177" i="6"/>
  <c r="W177" i="6"/>
  <c r="R175" i="5"/>
  <c r="P176" i="5" s="1"/>
  <c r="Q175" i="5"/>
  <c r="N176" i="5"/>
  <c r="H176" i="5"/>
  <c r="D176" i="5"/>
  <c r="C176" i="5"/>
  <c r="E176" i="5" s="1"/>
  <c r="S175" i="5"/>
  <c r="X174" i="5"/>
  <c r="V175" i="5" s="1"/>
  <c r="AC174" i="5"/>
  <c r="P155" i="4"/>
  <c r="U154" i="4"/>
  <c r="AB154" i="4"/>
  <c r="N155" i="4"/>
  <c r="E155" i="4"/>
  <c r="D280" i="1"/>
  <c r="E280" i="1" s="1"/>
  <c r="G177" i="6" l="1"/>
  <c r="I177" i="6" s="1"/>
  <c r="Q176" i="5"/>
  <c r="G176" i="5"/>
  <c r="I176" i="5"/>
  <c r="AB175" i="5"/>
  <c r="W175" i="5"/>
  <c r="AD174" i="5"/>
  <c r="T175" i="5"/>
  <c r="U175" i="5"/>
  <c r="X175" i="5" s="1"/>
  <c r="V176" i="5" s="1"/>
  <c r="W176" i="5" s="1"/>
  <c r="S155" i="4"/>
  <c r="X154" i="4"/>
  <c r="AC154" i="4"/>
  <c r="Q155" i="4"/>
  <c r="G155" i="4"/>
  <c r="I155" i="4" s="1"/>
  <c r="G280" i="1"/>
  <c r="B281" i="1" s="1"/>
  <c r="K177" i="6" l="1"/>
  <c r="O177" i="6"/>
  <c r="B178" i="6"/>
  <c r="S176" i="5"/>
  <c r="AC175" i="5"/>
  <c r="AD175" i="5"/>
  <c r="O176" i="5"/>
  <c r="B177" i="5"/>
  <c r="O155" i="4"/>
  <c r="K155" i="4"/>
  <c r="V155" i="4"/>
  <c r="W155" i="4" s="1"/>
  <c r="AD154" i="4"/>
  <c r="T155" i="4"/>
  <c r="B156" i="4"/>
  <c r="H156" i="4" s="1"/>
  <c r="D281" i="1"/>
  <c r="E281" i="1" s="1"/>
  <c r="D178" i="6" l="1"/>
  <c r="H178" i="6"/>
  <c r="C178" i="6"/>
  <c r="E178" i="6" s="1"/>
  <c r="G178" i="6" s="1"/>
  <c r="M178" i="6"/>
  <c r="R177" i="6"/>
  <c r="AA177" i="6"/>
  <c r="M177" i="5"/>
  <c r="R176" i="5"/>
  <c r="AA176" i="5"/>
  <c r="T176" i="5"/>
  <c r="H177" i="5"/>
  <c r="C177" i="5"/>
  <c r="D177" i="5"/>
  <c r="M156" i="4"/>
  <c r="R155" i="4"/>
  <c r="AA155" i="4"/>
  <c r="C156" i="4"/>
  <c r="D156" i="4"/>
  <c r="J156" i="4" s="1"/>
  <c r="G281" i="1"/>
  <c r="B282" i="1" s="1"/>
  <c r="I178" i="6" l="1"/>
  <c r="P178" i="6"/>
  <c r="U177" i="6"/>
  <c r="AB177" i="6"/>
  <c r="N178" i="6"/>
  <c r="J178" i="6"/>
  <c r="N177" i="5"/>
  <c r="E177" i="5"/>
  <c r="AC176" i="5"/>
  <c r="P177" i="5"/>
  <c r="U176" i="5"/>
  <c r="AB176" i="5"/>
  <c r="P156" i="4"/>
  <c r="U155" i="4"/>
  <c r="AB155" i="4"/>
  <c r="N156" i="4"/>
  <c r="E156" i="4"/>
  <c r="D282" i="1"/>
  <c r="E282" i="1" s="1"/>
  <c r="K178" i="6" l="1"/>
  <c r="B179" i="6"/>
  <c r="O178" i="6"/>
  <c r="X177" i="6"/>
  <c r="S178" i="6"/>
  <c r="AC177" i="6"/>
  <c r="AA178" i="6"/>
  <c r="Q178" i="6"/>
  <c r="G177" i="5"/>
  <c r="I177" i="5" s="1"/>
  <c r="X176" i="5"/>
  <c r="S177" i="5"/>
  <c r="Q177" i="5"/>
  <c r="S156" i="4"/>
  <c r="X155" i="4"/>
  <c r="AC155" i="4"/>
  <c r="Q156" i="4"/>
  <c r="G156" i="4"/>
  <c r="I156" i="4" s="1"/>
  <c r="G282" i="1"/>
  <c r="B283" i="1" s="1"/>
  <c r="V178" i="6" l="1"/>
  <c r="AD177" i="6"/>
  <c r="M179" i="6"/>
  <c r="R178" i="6"/>
  <c r="D179" i="6"/>
  <c r="J179" i="6" s="1"/>
  <c r="H179" i="6"/>
  <c r="C179" i="6"/>
  <c r="E179" i="6" s="1"/>
  <c r="G179" i="6" s="1"/>
  <c r="T178" i="6"/>
  <c r="B178" i="5"/>
  <c r="O177" i="5"/>
  <c r="T177" i="5"/>
  <c r="V177" i="5"/>
  <c r="AD176" i="5"/>
  <c r="V156" i="4"/>
  <c r="W156" i="4" s="1"/>
  <c r="AD155" i="4"/>
  <c r="K156" i="4"/>
  <c r="O156" i="4"/>
  <c r="T156" i="4"/>
  <c r="B157" i="4"/>
  <c r="H157" i="4" s="1"/>
  <c r="D283" i="1"/>
  <c r="E283" i="1" s="1"/>
  <c r="N179" i="6" l="1"/>
  <c r="W178" i="6"/>
  <c r="I179" i="6"/>
  <c r="P179" i="6"/>
  <c r="U178" i="6"/>
  <c r="AB178" i="6"/>
  <c r="M178" i="5"/>
  <c r="R177" i="5"/>
  <c r="AA177" i="5"/>
  <c r="W177" i="5"/>
  <c r="H178" i="5"/>
  <c r="D178" i="5"/>
  <c r="C178" i="5"/>
  <c r="E178" i="5" s="1"/>
  <c r="M157" i="4"/>
  <c r="R156" i="4"/>
  <c r="AA156" i="4"/>
  <c r="C157" i="4"/>
  <c r="D157" i="4"/>
  <c r="J157" i="4" s="1"/>
  <c r="G283" i="1"/>
  <c r="B284" i="1" s="1"/>
  <c r="K179" i="6" l="1"/>
  <c r="B180" i="6"/>
  <c r="S179" i="6"/>
  <c r="X178" i="6"/>
  <c r="V179" i="6" s="1"/>
  <c r="O179" i="6"/>
  <c r="Q179" i="6"/>
  <c r="AC178" i="6"/>
  <c r="U177" i="5"/>
  <c r="P178" i="5"/>
  <c r="AB177" i="5"/>
  <c r="N178" i="5"/>
  <c r="G178" i="5"/>
  <c r="I178" i="5" s="1"/>
  <c r="P157" i="4"/>
  <c r="U156" i="4"/>
  <c r="AB156" i="4"/>
  <c r="N157" i="4"/>
  <c r="E157" i="4"/>
  <c r="D284" i="1"/>
  <c r="E284" i="1" s="1"/>
  <c r="AD178" i="6" l="1"/>
  <c r="M180" i="6"/>
  <c r="R179" i="6"/>
  <c r="AB179" i="6" s="1"/>
  <c r="AA179" i="6"/>
  <c r="W179" i="6"/>
  <c r="H180" i="6"/>
  <c r="D180" i="6"/>
  <c r="J180" i="6" s="1"/>
  <c r="C180" i="6"/>
  <c r="T179" i="6"/>
  <c r="B179" i="5"/>
  <c r="O178" i="5"/>
  <c r="Q178" i="5"/>
  <c r="AA178" i="5"/>
  <c r="S178" i="5"/>
  <c r="X177" i="5"/>
  <c r="AC177" i="5"/>
  <c r="S157" i="4"/>
  <c r="X156" i="4"/>
  <c r="AC156" i="4"/>
  <c r="Q157" i="4"/>
  <c r="G157" i="4"/>
  <c r="I157" i="4" s="1"/>
  <c r="G284" i="1"/>
  <c r="B285" i="1" s="1"/>
  <c r="E180" i="6" l="1"/>
  <c r="G180" i="6" s="1"/>
  <c r="U179" i="6"/>
  <c r="P180" i="6"/>
  <c r="N180" i="6"/>
  <c r="AC179" i="6"/>
  <c r="T178" i="5"/>
  <c r="AB178" i="5"/>
  <c r="M179" i="5"/>
  <c r="R178" i="5"/>
  <c r="V178" i="5"/>
  <c r="AD177" i="5"/>
  <c r="H179" i="5"/>
  <c r="D179" i="5"/>
  <c r="C179" i="5"/>
  <c r="E179" i="5" s="1"/>
  <c r="O157" i="4"/>
  <c r="K157" i="4"/>
  <c r="V157" i="4"/>
  <c r="AD156" i="4"/>
  <c r="T157" i="4"/>
  <c r="B158" i="4"/>
  <c r="H158" i="4" s="1"/>
  <c r="D285" i="1"/>
  <c r="E285" i="1" s="1"/>
  <c r="I180" i="6" l="1"/>
  <c r="K180" i="6" s="1"/>
  <c r="Q180" i="6"/>
  <c r="O180" i="6"/>
  <c r="S180" i="6"/>
  <c r="X179" i="6"/>
  <c r="G179" i="5"/>
  <c r="I179" i="5"/>
  <c r="W178" i="5"/>
  <c r="U178" i="5"/>
  <c r="P179" i="5"/>
  <c r="N179" i="5"/>
  <c r="AC178" i="5"/>
  <c r="W157" i="4"/>
  <c r="M158" i="4"/>
  <c r="R157" i="4"/>
  <c r="AA157" i="4"/>
  <c r="C158" i="4"/>
  <c r="D158" i="4"/>
  <c r="J158" i="4" s="1"/>
  <c r="G285" i="1"/>
  <c r="B286" i="1" s="1"/>
  <c r="B181" i="6" l="1"/>
  <c r="T180" i="6"/>
  <c r="V180" i="6"/>
  <c r="AD179" i="6"/>
  <c r="R180" i="6"/>
  <c r="M181" i="6"/>
  <c r="AA180" i="6"/>
  <c r="H181" i="6"/>
  <c r="D181" i="6"/>
  <c r="J181" i="6" s="1"/>
  <c r="C181" i="6"/>
  <c r="B180" i="5"/>
  <c r="O179" i="5"/>
  <c r="Q179" i="5"/>
  <c r="X178" i="5"/>
  <c r="V179" i="5" s="1"/>
  <c r="W179" i="5" s="1"/>
  <c r="S179" i="5"/>
  <c r="AA179" i="5"/>
  <c r="N158" i="4"/>
  <c r="U157" i="4"/>
  <c r="P158" i="4"/>
  <c r="AB157" i="4"/>
  <c r="E158" i="4"/>
  <c r="D286" i="1"/>
  <c r="E286" i="1" s="1"/>
  <c r="E181" i="6" l="1"/>
  <c r="G181" i="6" s="1"/>
  <c r="N181" i="6"/>
  <c r="U180" i="6"/>
  <c r="P181" i="6"/>
  <c r="I181" i="6"/>
  <c r="W180" i="6"/>
  <c r="AB180" i="6"/>
  <c r="H180" i="5"/>
  <c r="D180" i="5"/>
  <c r="C180" i="5"/>
  <c r="E180" i="5" s="1"/>
  <c r="AD178" i="5"/>
  <c r="T179" i="5"/>
  <c r="M180" i="5"/>
  <c r="R179" i="5"/>
  <c r="X157" i="4"/>
  <c r="S158" i="4"/>
  <c r="AC157" i="4"/>
  <c r="Q158" i="4"/>
  <c r="G158" i="4"/>
  <c r="I158" i="4" s="1"/>
  <c r="G286" i="1"/>
  <c r="B287" i="1" s="1"/>
  <c r="K181" i="6" l="1"/>
  <c r="B182" i="6"/>
  <c r="X180" i="6"/>
  <c r="V181" i="6" s="1"/>
  <c r="S181" i="6"/>
  <c r="O181" i="6"/>
  <c r="Q181" i="6"/>
  <c r="AC180" i="6"/>
  <c r="AC179" i="5"/>
  <c r="P180" i="5"/>
  <c r="U179" i="5"/>
  <c r="G180" i="5"/>
  <c r="I180" i="5"/>
  <c r="N180" i="5"/>
  <c r="AB179" i="5"/>
  <c r="K158" i="4"/>
  <c r="O158" i="4"/>
  <c r="T158" i="4"/>
  <c r="V158" i="4"/>
  <c r="AD157" i="4"/>
  <c r="B159" i="4"/>
  <c r="H159" i="4" s="1"/>
  <c r="D287" i="1"/>
  <c r="E287" i="1" s="1"/>
  <c r="AD180" i="6" l="1"/>
  <c r="R181" i="6"/>
  <c r="AB181" i="6" s="1"/>
  <c r="M182" i="6"/>
  <c r="AA181" i="6"/>
  <c r="T181" i="6"/>
  <c r="D182" i="6"/>
  <c r="H182" i="6"/>
  <c r="C182" i="6"/>
  <c r="E182" i="6" s="1"/>
  <c r="G182" i="6" s="1"/>
  <c r="W181" i="6"/>
  <c r="Q180" i="5"/>
  <c r="B181" i="5"/>
  <c r="O180" i="5"/>
  <c r="AA180" i="5" s="1"/>
  <c r="S180" i="5"/>
  <c r="X179" i="5"/>
  <c r="W158" i="4"/>
  <c r="M159" i="4"/>
  <c r="R158" i="4"/>
  <c r="AA158" i="4"/>
  <c r="C159" i="4"/>
  <c r="D159" i="4"/>
  <c r="J159" i="4" s="1"/>
  <c r="G287" i="1"/>
  <c r="B288" i="1" s="1"/>
  <c r="J182" i="6" l="1"/>
  <c r="N182" i="6"/>
  <c r="I182" i="6"/>
  <c r="O182" i="6" s="1"/>
  <c r="M183" i="6" s="1"/>
  <c r="P182" i="6"/>
  <c r="U181" i="6"/>
  <c r="AC181" i="6" s="1"/>
  <c r="V180" i="5"/>
  <c r="W180" i="5" s="1"/>
  <c r="AD179" i="5"/>
  <c r="T180" i="5"/>
  <c r="M181" i="5"/>
  <c r="R180" i="5"/>
  <c r="AB180" i="5" s="1"/>
  <c r="H181" i="5"/>
  <c r="D181" i="5"/>
  <c r="C181" i="5"/>
  <c r="E181" i="5" s="1"/>
  <c r="N159" i="4"/>
  <c r="P159" i="4"/>
  <c r="U158" i="4"/>
  <c r="AB158" i="4"/>
  <c r="E159" i="4"/>
  <c r="D288" i="1"/>
  <c r="E288" i="1" s="1"/>
  <c r="N183" i="6" l="1"/>
  <c r="Q182" i="6"/>
  <c r="AA182" i="6"/>
  <c r="K182" i="6"/>
  <c r="B183" i="6"/>
  <c r="R182" i="6"/>
  <c r="P183" i="6" s="1"/>
  <c r="S182" i="6"/>
  <c r="X181" i="6"/>
  <c r="P181" i="5"/>
  <c r="U180" i="5"/>
  <c r="G181" i="5"/>
  <c r="I181" i="5"/>
  <c r="N181" i="5"/>
  <c r="X158" i="4"/>
  <c r="S159" i="4"/>
  <c r="AC158" i="4"/>
  <c r="Q159" i="4"/>
  <c r="G159" i="4"/>
  <c r="I159" i="4" s="1"/>
  <c r="G288" i="1"/>
  <c r="B289" i="1" s="1"/>
  <c r="Q183" i="6" l="1"/>
  <c r="T182" i="6"/>
  <c r="AB182" i="6"/>
  <c r="D183" i="6"/>
  <c r="H183" i="6"/>
  <c r="C183" i="6"/>
  <c r="U182" i="6"/>
  <c r="X182" i="6" s="1"/>
  <c r="V182" i="6"/>
  <c r="AD181" i="6"/>
  <c r="X180" i="5"/>
  <c r="S181" i="5"/>
  <c r="B182" i="5"/>
  <c r="O181" i="5"/>
  <c r="AA181" i="5" s="1"/>
  <c r="Q181" i="5"/>
  <c r="AC180" i="5"/>
  <c r="K159" i="4"/>
  <c r="O159" i="4"/>
  <c r="T159" i="4"/>
  <c r="V159" i="4"/>
  <c r="W159" i="4" s="1"/>
  <c r="AD158" i="4"/>
  <c r="B160" i="4"/>
  <c r="H160" i="4" s="1"/>
  <c r="D289" i="1"/>
  <c r="E289" i="1" s="1"/>
  <c r="G289" i="1" s="1"/>
  <c r="E183" i="6" l="1"/>
  <c r="G183" i="6" s="1"/>
  <c r="I183" i="6" s="1"/>
  <c r="S183" i="6"/>
  <c r="W182" i="6"/>
  <c r="AD182" i="6" s="1"/>
  <c r="V183" i="6"/>
  <c r="AC182" i="6"/>
  <c r="J183" i="6"/>
  <c r="H182" i="5"/>
  <c r="C182" i="5"/>
  <c r="E182" i="5" s="1"/>
  <c r="D182" i="5"/>
  <c r="T181" i="5"/>
  <c r="M182" i="5"/>
  <c r="R181" i="5"/>
  <c r="V181" i="5"/>
  <c r="AD180" i="5"/>
  <c r="M160" i="4"/>
  <c r="R159" i="4"/>
  <c r="AA159" i="4"/>
  <c r="C160" i="4"/>
  <c r="D160" i="4"/>
  <c r="J160" i="4" s="1"/>
  <c r="B290" i="1"/>
  <c r="K183" i="6" l="1"/>
  <c r="O183" i="6"/>
  <c r="B184" i="6"/>
  <c r="W183" i="6"/>
  <c r="T183" i="6"/>
  <c r="N182" i="5"/>
  <c r="W181" i="5"/>
  <c r="G182" i="5"/>
  <c r="I182" i="5"/>
  <c r="O182" i="5" s="1"/>
  <c r="U181" i="5"/>
  <c r="P182" i="5"/>
  <c r="AB181" i="5"/>
  <c r="P160" i="4"/>
  <c r="U159" i="4"/>
  <c r="AB159" i="4"/>
  <c r="N160" i="4"/>
  <c r="E160" i="4"/>
  <c r="D290" i="1"/>
  <c r="E290" i="1" s="1"/>
  <c r="G290" i="1" s="1"/>
  <c r="D184" i="6" l="1"/>
  <c r="H184" i="6"/>
  <c r="C184" i="6"/>
  <c r="M184" i="6"/>
  <c r="R183" i="6"/>
  <c r="AA183" i="6"/>
  <c r="R182" i="5"/>
  <c r="U182" i="5" s="1"/>
  <c r="M183" i="5"/>
  <c r="Q182" i="5"/>
  <c r="AB182" i="5" s="1"/>
  <c r="P183" i="5"/>
  <c r="X181" i="5"/>
  <c r="V182" i="5" s="1"/>
  <c r="S182" i="5"/>
  <c r="B183" i="5"/>
  <c r="AC181" i="5"/>
  <c r="AA182" i="5"/>
  <c r="S160" i="4"/>
  <c r="X159" i="4"/>
  <c r="AC159" i="4"/>
  <c r="Q160" i="4"/>
  <c r="G160" i="4"/>
  <c r="I160" i="4" s="1"/>
  <c r="B291" i="1"/>
  <c r="E184" i="6" l="1"/>
  <c r="N184" i="6"/>
  <c r="P184" i="6"/>
  <c r="U183" i="6"/>
  <c r="AB183" i="6"/>
  <c r="G184" i="6"/>
  <c r="I184" i="6" s="1"/>
  <c r="J184" i="6"/>
  <c r="AD181" i="5"/>
  <c r="T182" i="5"/>
  <c r="AC182" i="5" s="1"/>
  <c r="X182" i="5"/>
  <c r="S183" i="5"/>
  <c r="H183" i="5"/>
  <c r="D183" i="5"/>
  <c r="C183" i="5"/>
  <c r="E183" i="5" s="1"/>
  <c r="W182" i="5"/>
  <c r="AD182" i="5" s="1"/>
  <c r="V183" i="5"/>
  <c r="W183" i="5" s="1"/>
  <c r="N183" i="5"/>
  <c r="Q183" i="5"/>
  <c r="O160" i="4"/>
  <c r="K160" i="4"/>
  <c r="V160" i="4"/>
  <c r="W160" i="4" s="1"/>
  <c r="AD159" i="4"/>
  <c r="T160" i="4"/>
  <c r="B161" i="4"/>
  <c r="H161" i="4" s="1"/>
  <c r="D291" i="1"/>
  <c r="E291" i="1" s="1"/>
  <c r="K184" i="6" l="1"/>
  <c r="B185" i="6"/>
  <c r="O184" i="6"/>
  <c r="AA184" i="6" s="1"/>
  <c r="S184" i="6"/>
  <c r="X183" i="6"/>
  <c r="AC183" i="6"/>
  <c r="Q184" i="6"/>
  <c r="T183" i="5"/>
  <c r="G183" i="5"/>
  <c r="I183" i="5"/>
  <c r="M161" i="4"/>
  <c r="R160" i="4"/>
  <c r="AA160" i="4"/>
  <c r="C161" i="4"/>
  <c r="D161" i="4"/>
  <c r="J161" i="4" s="1"/>
  <c r="G291" i="1"/>
  <c r="B292" i="1" s="1"/>
  <c r="T184" i="6" l="1"/>
  <c r="M185" i="6"/>
  <c r="R184" i="6"/>
  <c r="AB184" i="6" s="1"/>
  <c r="V184" i="6"/>
  <c r="AD183" i="6"/>
  <c r="H185" i="6"/>
  <c r="D185" i="6"/>
  <c r="C185" i="6"/>
  <c r="O183" i="5"/>
  <c r="B184" i="5"/>
  <c r="P161" i="4"/>
  <c r="U160" i="4"/>
  <c r="AB160" i="4"/>
  <c r="N161" i="4"/>
  <c r="E161" i="4"/>
  <c r="D292" i="1"/>
  <c r="E292" i="1" s="1"/>
  <c r="E185" i="6" l="1"/>
  <c r="N185" i="6"/>
  <c r="W184" i="6"/>
  <c r="J185" i="6"/>
  <c r="U184" i="6"/>
  <c r="AC184" i="6" s="1"/>
  <c r="P185" i="6"/>
  <c r="M184" i="5"/>
  <c r="R183" i="5"/>
  <c r="AA183" i="5"/>
  <c r="H184" i="5"/>
  <c r="C184" i="5"/>
  <c r="E184" i="5" s="1"/>
  <c r="D184" i="5"/>
  <c r="S161" i="4"/>
  <c r="X160" i="4"/>
  <c r="AC160" i="4"/>
  <c r="Q161" i="4"/>
  <c r="G161" i="4"/>
  <c r="I161" i="4" s="1"/>
  <c r="G292" i="1"/>
  <c r="B293" i="1" s="1"/>
  <c r="G185" i="6" l="1"/>
  <c r="I185" i="6" s="1"/>
  <c r="Q185" i="6"/>
  <c r="X184" i="6"/>
  <c r="V185" i="6" s="1"/>
  <c r="S185" i="6"/>
  <c r="P184" i="5"/>
  <c r="U183" i="5"/>
  <c r="AB183" i="5"/>
  <c r="G184" i="5"/>
  <c r="I184" i="5" s="1"/>
  <c r="N184" i="5"/>
  <c r="K161" i="4"/>
  <c r="O161" i="4"/>
  <c r="V161" i="4"/>
  <c r="W161" i="4" s="1"/>
  <c r="AD160" i="4"/>
  <c r="T161" i="4"/>
  <c r="B162" i="4"/>
  <c r="H162" i="4" s="1"/>
  <c r="D293" i="1"/>
  <c r="E293" i="1" s="1"/>
  <c r="G293" i="1" s="1"/>
  <c r="K185" i="6" l="1"/>
  <c r="B186" i="6"/>
  <c r="O185" i="6"/>
  <c r="T185" i="6"/>
  <c r="W185" i="6"/>
  <c r="AD184" i="6"/>
  <c r="B185" i="5"/>
  <c r="O184" i="5"/>
  <c r="AA184" i="5" s="1"/>
  <c r="S184" i="5"/>
  <c r="X183" i="5"/>
  <c r="AC183" i="5"/>
  <c r="Q184" i="5"/>
  <c r="M162" i="4"/>
  <c r="R161" i="4"/>
  <c r="AA161" i="4"/>
  <c r="C162" i="4"/>
  <c r="D162" i="4"/>
  <c r="J162" i="4" s="1"/>
  <c r="B294" i="1"/>
  <c r="M186" i="6" l="1"/>
  <c r="R185" i="6"/>
  <c r="AA185" i="6"/>
  <c r="H186" i="6"/>
  <c r="D186" i="6"/>
  <c r="C186" i="6"/>
  <c r="R184" i="5"/>
  <c r="M185" i="5"/>
  <c r="V184" i="5"/>
  <c r="AD183" i="5"/>
  <c r="H185" i="5"/>
  <c r="C185" i="5"/>
  <c r="E185" i="5" s="1"/>
  <c r="D185" i="5"/>
  <c r="T184" i="5"/>
  <c r="U161" i="4"/>
  <c r="P162" i="4"/>
  <c r="AB161" i="4"/>
  <c r="N162" i="4"/>
  <c r="E162" i="4"/>
  <c r="D294" i="1"/>
  <c r="E294" i="1" s="1"/>
  <c r="E186" i="6" l="1"/>
  <c r="G186" i="6" s="1"/>
  <c r="I186" i="6" s="1"/>
  <c r="O186" i="6" s="1"/>
  <c r="R186" i="6" s="1"/>
  <c r="J186" i="6"/>
  <c r="P186" i="6"/>
  <c r="U185" i="6"/>
  <c r="AB185" i="6"/>
  <c r="N186" i="6"/>
  <c r="W184" i="5"/>
  <c r="G185" i="5"/>
  <c r="I185" i="5"/>
  <c r="O185" i="5"/>
  <c r="M186" i="5" s="1"/>
  <c r="N185" i="5"/>
  <c r="AB184" i="5"/>
  <c r="U184" i="5"/>
  <c r="AC184" i="5" s="1"/>
  <c r="P185" i="5"/>
  <c r="Q162" i="4"/>
  <c r="X161" i="4"/>
  <c r="S162" i="4"/>
  <c r="AC161" i="4"/>
  <c r="G162" i="4"/>
  <c r="I162" i="4" s="1"/>
  <c r="G294" i="1"/>
  <c r="B295" i="1" s="1"/>
  <c r="M187" i="6" l="1"/>
  <c r="S186" i="6"/>
  <c r="X185" i="6"/>
  <c r="AC185" i="6"/>
  <c r="AA186" i="6"/>
  <c r="Q186" i="6"/>
  <c r="AB186" i="6" s="1"/>
  <c r="P187" i="6"/>
  <c r="U186" i="6"/>
  <c r="K186" i="6"/>
  <c r="B187" i="6"/>
  <c r="B186" i="5"/>
  <c r="Q185" i="5"/>
  <c r="R185" i="5"/>
  <c r="P186" i="5" s="1"/>
  <c r="X184" i="5"/>
  <c r="V185" i="5" s="1"/>
  <c r="S185" i="5"/>
  <c r="AA185" i="5"/>
  <c r="N186" i="5"/>
  <c r="AD184" i="5"/>
  <c r="T162" i="4"/>
  <c r="V162" i="4"/>
  <c r="AD161" i="4"/>
  <c r="K162" i="4"/>
  <c r="O162" i="4"/>
  <c r="B163" i="4"/>
  <c r="H163" i="4" s="1"/>
  <c r="D295" i="1"/>
  <c r="E295" i="1" s="1"/>
  <c r="Q187" i="6" l="1"/>
  <c r="V186" i="6"/>
  <c r="AD185" i="6"/>
  <c r="H187" i="6"/>
  <c r="D187" i="6"/>
  <c r="C187" i="6"/>
  <c r="S187" i="6"/>
  <c r="T186" i="6"/>
  <c r="AC186" i="6" s="1"/>
  <c r="X186" i="6"/>
  <c r="N187" i="6"/>
  <c r="U185" i="5"/>
  <c r="S186" i="5" s="1"/>
  <c r="T185" i="5"/>
  <c r="AC185" i="5" s="1"/>
  <c r="AB185" i="5"/>
  <c r="W185" i="5"/>
  <c r="H186" i="5"/>
  <c r="D186" i="5"/>
  <c r="C186" i="5"/>
  <c r="Q186" i="5"/>
  <c r="W162" i="4"/>
  <c r="M163" i="4"/>
  <c r="R162" i="4"/>
  <c r="AA162" i="4"/>
  <c r="C163" i="4"/>
  <c r="D163" i="4"/>
  <c r="J163" i="4" s="1"/>
  <c r="G295" i="1"/>
  <c r="B296" i="1" s="1"/>
  <c r="E187" i="6" l="1"/>
  <c r="J187" i="6"/>
  <c r="W186" i="6"/>
  <c r="AD186" i="6" s="1"/>
  <c r="V187" i="6"/>
  <c r="T187" i="6"/>
  <c r="G187" i="6"/>
  <c r="I187" i="6" s="1"/>
  <c r="X185" i="5"/>
  <c r="V186" i="5" s="1"/>
  <c r="E186" i="5"/>
  <c r="T186" i="5"/>
  <c r="N163" i="4"/>
  <c r="P163" i="4"/>
  <c r="U162" i="4"/>
  <c r="AB162" i="4"/>
  <c r="E163" i="4"/>
  <c r="D296" i="1"/>
  <c r="E296" i="1" s="1"/>
  <c r="K187" i="6" l="1"/>
  <c r="B188" i="6"/>
  <c r="O187" i="6"/>
  <c r="W187" i="6"/>
  <c r="AD185" i="5"/>
  <c r="G186" i="5"/>
  <c r="I186" i="5" s="1"/>
  <c r="W186" i="5"/>
  <c r="S163" i="4"/>
  <c r="X162" i="4"/>
  <c r="AC162" i="4"/>
  <c r="Q163" i="4"/>
  <c r="G163" i="4"/>
  <c r="I163" i="4" s="1"/>
  <c r="G296" i="1"/>
  <c r="B297" i="1" s="1"/>
  <c r="R187" i="6" l="1"/>
  <c r="M188" i="6"/>
  <c r="AA187" i="6"/>
  <c r="H188" i="6"/>
  <c r="D188" i="6"/>
  <c r="C188" i="6"/>
  <c r="O186" i="5"/>
  <c r="B187" i="5"/>
  <c r="T163" i="4"/>
  <c r="K163" i="4"/>
  <c r="O163" i="4"/>
  <c r="V163" i="4"/>
  <c r="AD162" i="4"/>
  <c r="B164" i="4"/>
  <c r="H164" i="4" s="1"/>
  <c r="D297" i="1"/>
  <c r="E297" i="1" s="1"/>
  <c r="J188" i="6" l="1"/>
  <c r="E188" i="6"/>
  <c r="N188" i="6"/>
  <c r="U187" i="6"/>
  <c r="P188" i="6"/>
  <c r="AB187" i="6"/>
  <c r="H187" i="5"/>
  <c r="D187" i="5"/>
  <c r="C187" i="5"/>
  <c r="E187" i="5" s="1"/>
  <c r="M187" i="5"/>
  <c r="R186" i="5"/>
  <c r="AA186" i="5"/>
  <c r="W163" i="4"/>
  <c r="M164" i="4"/>
  <c r="R163" i="4"/>
  <c r="AA163" i="4"/>
  <c r="C164" i="4"/>
  <c r="D164" i="4"/>
  <c r="J164" i="4" s="1"/>
  <c r="G297" i="1"/>
  <c r="B298" i="1" s="1"/>
  <c r="Q188" i="6" l="1"/>
  <c r="S188" i="6"/>
  <c r="X187" i="6"/>
  <c r="AC187" i="6"/>
  <c r="G188" i="6"/>
  <c r="I188" i="6" s="1"/>
  <c r="G187" i="5"/>
  <c r="I187" i="5"/>
  <c r="AB186" i="5"/>
  <c r="P187" i="5"/>
  <c r="U186" i="5"/>
  <c r="O187" i="5"/>
  <c r="M188" i="5" s="1"/>
  <c r="N187" i="5"/>
  <c r="P164" i="4"/>
  <c r="U163" i="4"/>
  <c r="AB163" i="4"/>
  <c r="N164" i="4"/>
  <c r="E164" i="4"/>
  <c r="D298" i="1"/>
  <c r="E298" i="1" s="1"/>
  <c r="K188" i="6" l="1"/>
  <c r="B189" i="6"/>
  <c r="O188" i="6"/>
  <c r="V188" i="6"/>
  <c r="AD187" i="6"/>
  <c r="T188" i="6"/>
  <c r="R187" i="5"/>
  <c r="P188" i="5" s="1"/>
  <c r="Q187" i="5"/>
  <c r="AA187" i="5"/>
  <c r="N188" i="5"/>
  <c r="B188" i="5"/>
  <c r="S187" i="5"/>
  <c r="X186" i="5"/>
  <c r="AC186" i="5"/>
  <c r="S164" i="4"/>
  <c r="X163" i="4"/>
  <c r="AC163" i="4"/>
  <c r="Q164" i="4"/>
  <c r="G164" i="4"/>
  <c r="I164" i="4" s="1"/>
  <c r="G298" i="1"/>
  <c r="B299" i="1" s="1"/>
  <c r="M189" i="6" l="1"/>
  <c r="R188" i="6"/>
  <c r="AA188" i="6"/>
  <c r="H189" i="6"/>
  <c r="D189" i="6"/>
  <c r="C189" i="6"/>
  <c r="E189" i="6" s="1"/>
  <c r="W188" i="6"/>
  <c r="V187" i="5"/>
  <c r="AD186" i="5"/>
  <c r="T187" i="5"/>
  <c r="AC187" i="5" s="1"/>
  <c r="X187" i="5"/>
  <c r="U187" i="5"/>
  <c r="S188" i="5" s="1"/>
  <c r="H188" i="5"/>
  <c r="D188" i="5"/>
  <c r="C188" i="5"/>
  <c r="E188" i="5" s="1"/>
  <c r="AB187" i="5"/>
  <c r="Q188" i="5"/>
  <c r="K164" i="4"/>
  <c r="O164" i="4"/>
  <c r="V164" i="4"/>
  <c r="AD163" i="4"/>
  <c r="T164" i="4"/>
  <c r="B165" i="4"/>
  <c r="H165" i="4" s="1"/>
  <c r="D299" i="1"/>
  <c r="E299" i="1" s="1"/>
  <c r="U188" i="6" l="1"/>
  <c r="P189" i="6"/>
  <c r="AB188" i="6"/>
  <c r="J189" i="6"/>
  <c r="N189" i="6"/>
  <c r="G189" i="6"/>
  <c r="I189" i="6" s="1"/>
  <c r="T188" i="5"/>
  <c r="W187" i="5"/>
  <c r="AD187" i="5" s="1"/>
  <c r="V188" i="5"/>
  <c r="G188" i="5"/>
  <c r="I188" i="5"/>
  <c r="W164" i="4"/>
  <c r="M165" i="4"/>
  <c r="R164" i="4"/>
  <c r="AA164" i="4"/>
  <c r="C165" i="4"/>
  <c r="D165" i="4"/>
  <c r="J165" i="4" s="1"/>
  <c r="G299" i="1"/>
  <c r="B300" i="1" s="1"/>
  <c r="K189" i="6" l="1"/>
  <c r="B190" i="6"/>
  <c r="O189" i="6"/>
  <c r="AA189" i="6" s="1"/>
  <c r="Q189" i="6"/>
  <c r="S189" i="6"/>
  <c r="X188" i="6"/>
  <c r="AC188" i="6"/>
  <c r="O188" i="5"/>
  <c r="B189" i="5"/>
  <c r="W188" i="5"/>
  <c r="P165" i="4"/>
  <c r="U164" i="4"/>
  <c r="AB164" i="4"/>
  <c r="N165" i="4"/>
  <c r="E165" i="4"/>
  <c r="D300" i="1"/>
  <c r="E300" i="1" s="1"/>
  <c r="V189" i="6" l="1"/>
  <c r="AD188" i="6"/>
  <c r="T189" i="6"/>
  <c r="R189" i="6"/>
  <c r="AB189" i="6" s="1"/>
  <c r="M190" i="6"/>
  <c r="H190" i="6"/>
  <c r="D190" i="6"/>
  <c r="C190" i="6"/>
  <c r="H189" i="5"/>
  <c r="C189" i="5"/>
  <c r="E189" i="5" s="1"/>
  <c r="D189" i="5"/>
  <c r="R188" i="5"/>
  <c r="M189" i="5"/>
  <c r="AA188" i="5"/>
  <c r="X164" i="4"/>
  <c r="S165" i="4"/>
  <c r="AC164" i="4"/>
  <c r="Q165" i="4"/>
  <c r="G165" i="4"/>
  <c r="I165" i="4" s="1"/>
  <c r="G300" i="1"/>
  <c r="B301" i="1" s="1"/>
  <c r="J190" i="6" l="1"/>
  <c r="E190" i="6"/>
  <c r="N190" i="6"/>
  <c r="P190" i="6"/>
  <c r="U189" i="6"/>
  <c r="AC189" i="6" s="1"/>
  <c r="W189" i="6"/>
  <c r="N189" i="5"/>
  <c r="G189" i="5"/>
  <c r="I189" i="5"/>
  <c r="O189" i="5" s="1"/>
  <c r="U188" i="5"/>
  <c r="P189" i="5"/>
  <c r="AB188" i="5"/>
  <c r="K165" i="4"/>
  <c r="O165" i="4"/>
  <c r="T165" i="4"/>
  <c r="V165" i="4"/>
  <c r="AD164" i="4"/>
  <c r="B166" i="4"/>
  <c r="H166" i="4" s="1"/>
  <c r="D301" i="1"/>
  <c r="E301" i="1" s="1"/>
  <c r="G301" i="1" s="1"/>
  <c r="G190" i="6" l="1"/>
  <c r="I190" i="6" s="1"/>
  <c r="S190" i="6"/>
  <c r="X189" i="6"/>
  <c r="V190" i="6" s="1"/>
  <c r="Q190" i="6"/>
  <c r="M190" i="5"/>
  <c r="R189" i="5"/>
  <c r="U189" i="5" s="1"/>
  <c r="Q189" i="5"/>
  <c r="AB189" i="5" s="1"/>
  <c r="P190" i="5"/>
  <c r="S189" i="5"/>
  <c r="X188" i="5"/>
  <c r="AC188" i="5"/>
  <c r="B190" i="5"/>
  <c r="AA189" i="5"/>
  <c r="M166" i="4"/>
  <c r="R165" i="4"/>
  <c r="AA165" i="4"/>
  <c r="W165" i="4"/>
  <c r="C166" i="4"/>
  <c r="D166" i="4"/>
  <c r="J166" i="4" s="1"/>
  <c r="B302" i="1"/>
  <c r="AD189" i="6" l="1"/>
  <c r="K190" i="6"/>
  <c r="B191" i="6"/>
  <c r="O190" i="6"/>
  <c r="W190" i="6"/>
  <c r="T190" i="6"/>
  <c r="Q190" i="5"/>
  <c r="V189" i="5"/>
  <c r="W189" i="5" s="1"/>
  <c r="AD188" i="5"/>
  <c r="H190" i="5"/>
  <c r="C190" i="5"/>
  <c r="D190" i="5"/>
  <c r="T189" i="5"/>
  <c r="AC189" i="5" s="1"/>
  <c r="S190" i="5"/>
  <c r="X189" i="5"/>
  <c r="V190" i="5" s="1"/>
  <c r="N190" i="5"/>
  <c r="P166" i="4"/>
  <c r="U165" i="4"/>
  <c r="AB165" i="4"/>
  <c r="N166" i="4"/>
  <c r="E166" i="4"/>
  <c r="D302" i="1"/>
  <c r="E302" i="1" s="1"/>
  <c r="G302" i="1" s="1"/>
  <c r="R190" i="6" l="1"/>
  <c r="M191" i="6"/>
  <c r="AA190" i="6"/>
  <c r="H191" i="6"/>
  <c r="D191" i="6"/>
  <c r="C191" i="6"/>
  <c r="E191" i="6" s="1"/>
  <c r="G191" i="6" s="1"/>
  <c r="W190" i="5"/>
  <c r="AD189" i="5"/>
  <c r="T190" i="5"/>
  <c r="E190" i="5"/>
  <c r="X165" i="4"/>
  <c r="S166" i="4"/>
  <c r="AC165" i="4"/>
  <c r="Q166" i="4"/>
  <c r="G166" i="4"/>
  <c r="I166" i="4" s="1"/>
  <c r="B303" i="1"/>
  <c r="J191" i="6" l="1"/>
  <c r="N191" i="6"/>
  <c r="P191" i="6"/>
  <c r="U190" i="6"/>
  <c r="AB190" i="6"/>
  <c r="I191" i="6"/>
  <c r="G190" i="5"/>
  <c r="I190" i="5"/>
  <c r="K166" i="4"/>
  <c r="O166" i="4"/>
  <c r="T166" i="4"/>
  <c r="V166" i="4"/>
  <c r="AD165" i="4"/>
  <c r="B167" i="4"/>
  <c r="H167" i="4" s="1"/>
  <c r="D303" i="1"/>
  <c r="E303" i="1" s="1"/>
  <c r="G303" i="1" s="1"/>
  <c r="B304" i="1" s="1"/>
  <c r="K191" i="6" l="1"/>
  <c r="B192" i="6"/>
  <c r="S191" i="6"/>
  <c r="X190" i="6"/>
  <c r="AC190" i="6"/>
  <c r="Q191" i="6"/>
  <c r="O191" i="6"/>
  <c r="B191" i="5"/>
  <c r="O190" i="5"/>
  <c r="W166" i="4"/>
  <c r="M167" i="4"/>
  <c r="R166" i="4"/>
  <c r="AA166" i="4"/>
  <c r="C167" i="4"/>
  <c r="D167" i="4"/>
  <c r="J167" i="4" s="1"/>
  <c r="D304" i="1"/>
  <c r="E304" i="1" s="1"/>
  <c r="G304" i="1" s="1"/>
  <c r="T191" i="6" l="1"/>
  <c r="D192" i="6"/>
  <c r="H192" i="6"/>
  <c r="C192" i="6"/>
  <c r="E192" i="6" s="1"/>
  <c r="M192" i="6"/>
  <c r="R191" i="6"/>
  <c r="V191" i="6"/>
  <c r="AD190" i="6"/>
  <c r="AA191" i="6"/>
  <c r="R190" i="5"/>
  <c r="M191" i="5"/>
  <c r="AA190" i="5"/>
  <c r="H191" i="5"/>
  <c r="C191" i="5"/>
  <c r="E191" i="5" s="1"/>
  <c r="D191" i="5"/>
  <c r="N167" i="4"/>
  <c r="P167" i="4"/>
  <c r="U166" i="4"/>
  <c r="AB166" i="4"/>
  <c r="E167" i="4"/>
  <c r="B305" i="1"/>
  <c r="J192" i="6" l="1"/>
  <c r="W191" i="6"/>
  <c r="U191" i="6"/>
  <c r="AC191" i="6" s="1"/>
  <c r="P192" i="6"/>
  <c r="N192" i="6"/>
  <c r="G192" i="6"/>
  <c r="I192" i="6" s="1"/>
  <c r="AB191" i="6"/>
  <c r="N191" i="5"/>
  <c r="G191" i="5"/>
  <c r="I191" i="5" s="1"/>
  <c r="P191" i="5"/>
  <c r="U190" i="5"/>
  <c r="AB190" i="5"/>
  <c r="Q167" i="4"/>
  <c r="S167" i="4"/>
  <c r="X166" i="4"/>
  <c r="AC166" i="4"/>
  <c r="G167" i="4"/>
  <c r="I167" i="4" s="1"/>
  <c r="D305" i="1"/>
  <c r="E305" i="1" s="1"/>
  <c r="G305" i="1" s="1"/>
  <c r="K192" i="6" l="1"/>
  <c r="B193" i="6"/>
  <c r="O192" i="6"/>
  <c r="AA192" i="6" s="1"/>
  <c r="Q192" i="6"/>
  <c r="X191" i="6"/>
  <c r="V192" i="6" s="1"/>
  <c r="S192" i="6"/>
  <c r="AD191" i="6"/>
  <c r="B192" i="5"/>
  <c r="O191" i="5"/>
  <c r="S191" i="5"/>
  <c r="X190" i="5"/>
  <c r="AC190" i="5"/>
  <c r="Q191" i="5"/>
  <c r="V167" i="4"/>
  <c r="AD166" i="4"/>
  <c r="K167" i="4"/>
  <c r="O167" i="4"/>
  <c r="T167" i="4"/>
  <c r="B168" i="4"/>
  <c r="H168" i="4" s="1"/>
  <c r="B306" i="1"/>
  <c r="T192" i="6" l="1"/>
  <c r="W192" i="6"/>
  <c r="M193" i="6"/>
  <c r="R192" i="6"/>
  <c r="H193" i="6"/>
  <c r="D193" i="6"/>
  <c r="C193" i="6"/>
  <c r="V191" i="5"/>
  <c r="AD190" i="5"/>
  <c r="AB191" i="5"/>
  <c r="M192" i="5"/>
  <c r="R191" i="5"/>
  <c r="T191" i="5"/>
  <c r="AA191" i="5"/>
  <c r="H192" i="5"/>
  <c r="D192" i="5"/>
  <c r="C192" i="5"/>
  <c r="E192" i="5" s="1"/>
  <c r="W167" i="4"/>
  <c r="M168" i="4"/>
  <c r="R167" i="4"/>
  <c r="AA167" i="4"/>
  <c r="C168" i="4"/>
  <c r="D168" i="4"/>
  <c r="J168" i="4" s="1"/>
  <c r="D306" i="1"/>
  <c r="E306" i="1" s="1"/>
  <c r="E193" i="6" l="1"/>
  <c r="G193" i="6" s="1"/>
  <c r="J193" i="6"/>
  <c r="P193" i="6"/>
  <c r="U192" i="6"/>
  <c r="AC192" i="6" s="1"/>
  <c r="N193" i="6"/>
  <c r="AB192" i="6"/>
  <c r="G192" i="5"/>
  <c r="I192" i="5" s="1"/>
  <c r="N192" i="5"/>
  <c r="P192" i="5"/>
  <c r="U191" i="5"/>
  <c r="W191" i="5"/>
  <c r="N168" i="4"/>
  <c r="P168" i="4"/>
  <c r="U167" i="4"/>
  <c r="AB167" i="4"/>
  <c r="E168" i="4"/>
  <c r="G306" i="1"/>
  <c r="B307" i="1" s="1"/>
  <c r="I193" i="6" l="1"/>
  <c r="X192" i="6"/>
  <c r="S193" i="6"/>
  <c r="Q193" i="6"/>
  <c r="B194" i="6"/>
  <c r="B193" i="5"/>
  <c r="O192" i="5"/>
  <c r="AA192" i="5"/>
  <c r="Q192" i="5"/>
  <c r="S192" i="5"/>
  <c r="X191" i="5"/>
  <c r="V192" i="5" s="1"/>
  <c r="AC191" i="5"/>
  <c r="S168" i="4"/>
  <c r="X167" i="4"/>
  <c r="AC167" i="4"/>
  <c r="Q168" i="4"/>
  <c r="G168" i="4"/>
  <c r="I168" i="4"/>
  <c r="D307" i="1"/>
  <c r="E307" i="1" s="1"/>
  <c r="G307" i="1" s="1"/>
  <c r="K193" i="6" l="1"/>
  <c r="O193" i="6"/>
  <c r="D194" i="6"/>
  <c r="H194" i="6"/>
  <c r="C194" i="6"/>
  <c r="T193" i="6"/>
  <c r="V193" i="6"/>
  <c r="AD192" i="6"/>
  <c r="R192" i="5"/>
  <c r="M193" i="5"/>
  <c r="W192" i="5"/>
  <c r="AB192" i="5"/>
  <c r="H193" i="5"/>
  <c r="C193" i="5"/>
  <c r="D193" i="5"/>
  <c r="T192" i="5"/>
  <c r="AD191" i="5"/>
  <c r="K168" i="4"/>
  <c r="O168" i="4"/>
  <c r="T168" i="4"/>
  <c r="V168" i="4"/>
  <c r="W168" i="4" s="1"/>
  <c r="AD167" i="4"/>
  <c r="B169" i="4"/>
  <c r="H169" i="4" s="1"/>
  <c r="B308" i="1"/>
  <c r="R193" i="6" l="1"/>
  <c r="M194" i="6"/>
  <c r="N194" i="6" s="1"/>
  <c r="AA193" i="6"/>
  <c r="E194" i="6"/>
  <c r="G194" i="6" s="1"/>
  <c r="J194" i="6"/>
  <c r="W193" i="6"/>
  <c r="E193" i="5"/>
  <c r="N193" i="5"/>
  <c r="P193" i="5"/>
  <c r="U192" i="5"/>
  <c r="AC192" i="5" s="1"/>
  <c r="M169" i="4"/>
  <c r="R168" i="4"/>
  <c r="AA168" i="4"/>
  <c r="C169" i="4"/>
  <c r="D169" i="4"/>
  <c r="J169" i="4" s="1"/>
  <c r="D308" i="1"/>
  <c r="E308" i="1" s="1"/>
  <c r="G308" i="1" s="1"/>
  <c r="P194" i="6" l="1"/>
  <c r="Q194" i="6" s="1"/>
  <c r="U193" i="6"/>
  <c r="AB193" i="6"/>
  <c r="I194" i="6"/>
  <c r="K194" i="6" s="1"/>
  <c r="B195" i="6"/>
  <c r="S193" i="5"/>
  <c r="X192" i="5"/>
  <c r="Q193" i="5"/>
  <c r="G193" i="5"/>
  <c r="I193" i="5"/>
  <c r="U168" i="4"/>
  <c r="P169" i="4"/>
  <c r="AB168" i="4"/>
  <c r="N169" i="4"/>
  <c r="E169" i="4"/>
  <c r="B309" i="1"/>
  <c r="O194" i="6" l="1"/>
  <c r="S194" i="6"/>
  <c r="T194" i="6" s="1"/>
  <c r="X193" i="6"/>
  <c r="AC193" i="6"/>
  <c r="H195" i="6"/>
  <c r="D195" i="6"/>
  <c r="C195" i="6"/>
  <c r="M195" i="6"/>
  <c r="R194" i="6"/>
  <c r="AA194" i="6"/>
  <c r="V193" i="5"/>
  <c r="W193" i="5" s="1"/>
  <c r="AD192" i="5"/>
  <c r="B194" i="5"/>
  <c r="O193" i="5"/>
  <c r="T193" i="5"/>
  <c r="Q169" i="4"/>
  <c r="S169" i="4"/>
  <c r="X168" i="4"/>
  <c r="AC168" i="4"/>
  <c r="G169" i="4"/>
  <c r="I169" i="4" s="1"/>
  <c r="D309" i="1"/>
  <c r="E309" i="1" s="1"/>
  <c r="G309" i="1" s="1"/>
  <c r="V194" i="6" l="1"/>
  <c r="W194" i="6" s="1"/>
  <c r="AD193" i="6"/>
  <c r="J195" i="6"/>
  <c r="P195" i="6"/>
  <c r="U194" i="6"/>
  <c r="AB194" i="6"/>
  <c r="E195" i="6"/>
  <c r="N195" i="6"/>
  <c r="M194" i="5"/>
  <c r="R193" i="5"/>
  <c r="AA193" i="5"/>
  <c r="H194" i="5"/>
  <c r="C194" i="5"/>
  <c r="D194" i="5"/>
  <c r="K169" i="4"/>
  <c r="O169" i="4"/>
  <c r="T169" i="4"/>
  <c r="V169" i="4"/>
  <c r="AD168" i="4"/>
  <c r="B170" i="4"/>
  <c r="H170" i="4" s="1"/>
  <c r="B310" i="1"/>
  <c r="G195" i="6" l="1"/>
  <c r="I195" i="6" s="1"/>
  <c r="S195" i="6"/>
  <c r="X194" i="6"/>
  <c r="AC194" i="6"/>
  <c r="Q195" i="6"/>
  <c r="E194" i="5"/>
  <c r="P194" i="5"/>
  <c r="U193" i="5"/>
  <c r="AB193" i="5"/>
  <c r="N194" i="5"/>
  <c r="W169" i="4"/>
  <c r="M170" i="4"/>
  <c r="R169" i="4"/>
  <c r="AA169" i="4"/>
  <c r="C170" i="4"/>
  <c r="D170" i="4"/>
  <c r="J170" i="4" s="1"/>
  <c r="D310" i="1"/>
  <c r="E310" i="1" s="1"/>
  <c r="G310" i="1" s="1"/>
  <c r="K195" i="6" l="1"/>
  <c r="B196" i="6"/>
  <c r="O195" i="6"/>
  <c r="T195" i="6"/>
  <c r="V195" i="6"/>
  <c r="AD194" i="6"/>
  <c r="S194" i="5"/>
  <c r="X193" i="5"/>
  <c r="AC193" i="5"/>
  <c r="Q194" i="5"/>
  <c r="G194" i="5"/>
  <c r="I194" i="5" s="1"/>
  <c r="P170" i="4"/>
  <c r="U169" i="4"/>
  <c r="AB169" i="4"/>
  <c r="N170" i="4"/>
  <c r="E170" i="4"/>
  <c r="B311" i="1"/>
  <c r="W195" i="6" l="1"/>
  <c r="M196" i="6"/>
  <c r="R195" i="6"/>
  <c r="AA195" i="6"/>
  <c r="H196" i="6"/>
  <c r="D196" i="6"/>
  <c r="C196" i="6"/>
  <c r="B195" i="5"/>
  <c r="O194" i="5"/>
  <c r="V194" i="5"/>
  <c r="AD193" i="5"/>
  <c r="T194" i="5"/>
  <c r="X169" i="4"/>
  <c r="S170" i="4"/>
  <c r="AC169" i="4"/>
  <c r="Q170" i="4"/>
  <c r="G170" i="4"/>
  <c r="I170" i="4" s="1"/>
  <c r="D311" i="1"/>
  <c r="E311" i="1" s="1"/>
  <c r="G311" i="1" s="1"/>
  <c r="J196" i="6" l="1"/>
  <c r="U195" i="6"/>
  <c r="P196" i="6"/>
  <c r="AB195" i="6"/>
  <c r="N196" i="6"/>
  <c r="E196" i="6"/>
  <c r="M195" i="5"/>
  <c r="R194" i="5"/>
  <c r="AA194" i="5"/>
  <c r="H195" i="5"/>
  <c r="C195" i="5"/>
  <c r="E195" i="5" s="1"/>
  <c r="D195" i="5"/>
  <c r="W194" i="5"/>
  <c r="K170" i="4"/>
  <c r="O170" i="4"/>
  <c r="T170" i="4"/>
  <c r="V170" i="4"/>
  <c r="W170" i="4" s="1"/>
  <c r="AD169" i="4"/>
  <c r="B171" i="4"/>
  <c r="H171" i="4" s="1"/>
  <c r="B312" i="1"/>
  <c r="Q196" i="6" l="1"/>
  <c r="S196" i="6"/>
  <c r="X195" i="6"/>
  <c r="AC195" i="6"/>
  <c r="G196" i="6"/>
  <c r="I196" i="6" s="1"/>
  <c r="U194" i="5"/>
  <c r="P195" i="5"/>
  <c r="AB194" i="5"/>
  <c r="G195" i="5"/>
  <c r="I195" i="5" s="1"/>
  <c r="N195" i="5"/>
  <c r="M171" i="4"/>
  <c r="R170" i="4"/>
  <c r="AA170" i="4"/>
  <c r="C171" i="4"/>
  <c r="D171" i="4"/>
  <c r="J171" i="4" s="1"/>
  <c r="D312" i="1"/>
  <c r="E312" i="1" s="1"/>
  <c r="K196" i="6" l="1"/>
  <c r="B197" i="6"/>
  <c r="O196" i="6"/>
  <c r="V196" i="6"/>
  <c r="AD195" i="6"/>
  <c r="T196" i="6"/>
  <c r="B196" i="5"/>
  <c r="O195" i="5"/>
  <c r="AA195" i="5"/>
  <c r="Q195" i="5"/>
  <c r="X194" i="5"/>
  <c r="S195" i="5"/>
  <c r="AC194" i="5"/>
  <c r="P171" i="4"/>
  <c r="U170" i="4"/>
  <c r="AB170" i="4"/>
  <c r="N171" i="4"/>
  <c r="E171" i="4"/>
  <c r="G312" i="1"/>
  <c r="B313" i="1" s="1"/>
  <c r="M197" i="6" l="1"/>
  <c r="R196" i="6"/>
  <c r="AA196" i="6"/>
  <c r="H197" i="6"/>
  <c r="D197" i="6"/>
  <c r="C197" i="6"/>
  <c r="E197" i="6" s="1"/>
  <c r="W196" i="6"/>
  <c r="V195" i="5"/>
  <c r="AD194" i="5"/>
  <c r="M196" i="5"/>
  <c r="R195" i="5"/>
  <c r="H196" i="5"/>
  <c r="C196" i="5"/>
  <c r="D196" i="5"/>
  <c r="T195" i="5"/>
  <c r="S171" i="4"/>
  <c r="X170" i="4"/>
  <c r="AC170" i="4"/>
  <c r="Q171" i="4"/>
  <c r="G171" i="4"/>
  <c r="I171" i="4" s="1"/>
  <c r="D313" i="1"/>
  <c r="E313" i="1" s="1"/>
  <c r="G313" i="1" s="1"/>
  <c r="P197" i="6" l="1"/>
  <c r="U196" i="6"/>
  <c r="AB196" i="6"/>
  <c r="J197" i="6"/>
  <c r="N197" i="6"/>
  <c r="G197" i="6"/>
  <c r="I197" i="6" s="1"/>
  <c r="E196" i="5"/>
  <c r="N196" i="5"/>
  <c r="P196" i="5"/>
  <c r="U195" i="5"/>
  <c r="AC195" i="5"/>
  <c r="AB195" i="5"/>
  <c r="W195" i="5"/>
  <c r="K171" i="4"/>
  <c r="O171" i="4"/>
  <c r="V171" i="4"/>
  <c r="W171" i="4" s="1"/>
  <c r="AD170" i="4"/>
  <c r="T171" i="4"/>
  <c r="B172" i="4"/>
  <c r="H172" i="4" s="1"/>
  <c r="B314" i="1"/>
  <c r="K197" i="6" l="1"/>
  <c r="B198" i="6"/>
  <c r="O197" i="6"/>
  <c r="S197" i="6"/>
  <c r="X196" i="6"/>
  <c r="AC196" i="6"/>
  <c r="Q197" i="6"/>
  <c r="S196" i="5"/>
  <c r="X195" i="5"/>
  <c r="V196" i="5" s="1"/>
  <c r="W196" i="5" s="1"/>
  <c r="AD195" i="5"/>
  <c r="Q196" i="5"/>
  <c r="G196" i="5"/>
  <c r="I196" i="5"/>
  <c r="M172" i="4"/>
  <c r="R171" i="4"/>
  <c r="AA171" i="4"/>
  <c r="C172" i="4"/>
  <c r="D172" i="4"/>
  <c r="J172" i="4" s="1"/>
  <c r="D314" i="1"/>
  <c r="E314" i="1" s="1"/>
  <c r="G314" i="1" s="1"/>
  <c r="T197" i="6" l="1"/>
  <c r="M198" i="6"/>
  <c r="R197" i="6"/>
  <c r="AB197" i="6" s="1"/>
  <c r="AA197" i="6"/>
  <c r="D198" i="6"/>
  <c r="H198" i="6"/>
  <c r="C198" i="6"/>
  <c r="V197" i="6"/>
  <c r="AD196" i="6"/>
  <c r="B197" i="5"/>
  <c r="O196" i="5"/>
  <c r="T196" i="5"/>
  <c r="P172" i="4"/>
  <c r="U171" i="4"/>
  <c r="AB171" i="4"/>
  <c r="N172" i="4"/>
  <c r="E172" i="4"/>
  <c r="B315" i="1"/>
  <c r="J198" i="6" l="1"/>
  <c r="E198" i="6"/>
  <c r="G198" i="6" s="1"/>
  <c r="I198" i="6" s="1"/>
  <c r="N198" i="6"/>
  <c r="W197" i="6"/>
  <c r="P198" i="6"/>
  <c r="U197" i="6"/>
  <c r="AA196" i="5"/>
  <c r="M197" i="5"/>
  <c r="R196" i="5"/>
  <c r="H197" i="5"/>
  <c r="C197" i="5"/>
  <c r="E197" i="5" s="1"/>
  <c r="D197" i="5"/>
  <c r="S172" i="4"/>
  <c r="X171" i="4"/>
  <c r="AC171" i="4"/>
  <c r="Q172" i="4"/>
  <c r="G172" i="4"/>
  <c r="I172" i="4" s="1"/>
  <c r="D315" i="1"/>
  <c r="E315" i="1" s="1"/>
  <c r="G315" i="1" s="1"/>
  <c r="K198" i="6" l="1"/>
  <c r="B199" i="6"/>
  <c r="O198" i="6"/>
  <c r="S198" i="6"/>
  <c r="X197" i="6"/>
  <c r="V198" i="6" s="1"/>
  <c r="Q198" i="6"/>
  <c r="AD197" i="6"/>
  <c r="AC197" i="6"/>
  <c r="P197" i="5"/>
  <c r="Q197" i="5" s="1"/>
  <c r="U196" i="5"/>
  <c r="AB196" i="5"/>
  <c r="G197" i="5"/>
  <c r="N197" i="5"/>
  <c r="K172" i="4"/>
  <c r="O172" i="4"/>
  <c r="V172" i="4"/>
  <c r="W172" i="4" s="1"/>
  <c r="AD171" i="4"/>
  <c r="T172" i="4"/>
  <c r="B173" i="4"/>
  <c r="H173" i="4" s="1"/>
  <c r="B316" i="1"/>
  <c r="M199" i="6" l="1"/>
  <c r="R198" i="6"/>
  <c r="AB198" i="6" s="1"/>
  <c r="AA198" i="6"/>
  <c r="D199" i="6"/>
  <c r="H199" i="6"/>
  <c r="C199" i="6"/>
  <c r="T198" i="6"/>
  <c r="W198" i="6"/>
  <c r="S197" i="5"/>
  <c r="X196" i="5"/>
  <c r="AC196" i="5"/>
  <c r="I197" i="5"/>
  <c r="M173" i="4"/>
  <c r="R172" i="4"/>
  <c r="AA172" i="4"/>
  <c r="C173" i="4"/>
  <c r="D173" i="4"/>
  <c r="J173" i="4" s="1"/>
  <c r="D316" i="1"/>
  <c r="E316" i="1" s="1"/>
  <c r="G316" i="1" s="1"/>
  <c r="E199" i="6" l="1"/>
  <c r="P199" i="6"/>
  <c r="U198" i="6"/>
  <c r="G199" i="6"/>
  <c r="I199" i="6" s="1"/>
  <c r="J199" i="6"/>
  <c r="N199" i="6"/>
  <c r="V197" i="5"/>
  <c r="W197" i="5" s="1"/>
  <c r="AD196" i="5"/>
  <c r="B198" i="5"/>
  <c r="O197" i="5"/>
  <c r="T197" i="5"/>
  <c r="P173" i="4"/>
  <c r="U172" i="4"/>
  <c r="AB172" i="4"/>
  <c r="N173" i="4"/>
  <c r="E173" i="4"/>
  <c r="B317" i="1"/>
  <c r="K199" i="6" l="1"/>
  <c r="B200" i="6"/>
  <c r="O199" i="6"/>
  <c r="Q199" i="6"/>
  <c r="S199" i="6"/>
  <c r="X198" i="6"/>
  <c r="AC198" i="6"/>
  <c r="M198" i="5"/>
  <c r="R197" i="5"/>
  <c r="AA197" i="5"/>
  <c r="H198" i="5"/>
  <c r="C198" i="5"/>
  <c r="E198" i="5" s="1"/>
  <c r="D198" i="5"/>
  <c r="S173" i="4"/>
  <c r="X172" i="4"/>
  <c r="AC172" i="4"/>
  <c r="Q173" i="4"/>
  <c r="G173" i="4"/>
  <c r="I173" i="4" s="1"/>
  <c r="D317" i="1"/>
  <c r="E317" i="1" s="1"/>
  <c r="G317" i="1" s="1"/>
  <c r="R199" i="6" l="1"/>
  <c r="AB199" i="6" s="1"/>
  <c r="M200" i="6"/>
  <c r="D200" i="6"/>
  <c r="J200" i="6" s="1"/>
  <c r="H200" i="6"/>
  <c r="C200" i="6"/>
  <c r="V199" i="6"/>
  <c r="AD198" i="6"/>
  <c r="T199" i="6"/>
  <c r="AA199" i="6"/>
  <c r="P198" i="5"/>
  <c r="AB197" i="5"/>
  <c r="U197" i="5"/>
  <c r="G198" i="5"/>
  <c r="I198" i="5" s="1"/>
  <c r="N198" i="5"/>
  <c r="K173" i="4"/>
  <c r="O173" i="4"/>
  <c r="V173" i="4"/>
  <c r="AD172" i="4"/>
  <c r="T173" i="4"/>
  <c r="B174" i="4"/>
  <c r="H174" i="4" s="1"/>
  <c r="B318" i="1"/>
  <c r="N200" i="6" l="1"/>
  <c r="E200" i="6"/>
  <c r="W199" i="6"/>
  <c r="U199" i="6"/>
  <c r="P200" i="6"/>
  <c r="B199" i="5"/>
  <c r="O198" i="5"/>
  <c r="S198" i="5"/>
  <c r="X197" i="5"/>
  <c r="AC197" i="5"/>
  <c r="AA198" i="5"/>
  <c r="Q198" i="5"/>
  <c r="W173" i="4"/>
  <c r="M174" i="4"/>
  <c r="R173" i="4"/>
  <c r="AA173" i="4"/>
  <c r="C174" i="4"/>
  <c r="D174" i="4"/>
  <c r="J174" i="4" s="1"/>
  <c r="D318" i="1"/>
  <c r="E318" i="1" s="1"/>
  <c r="Q200" i="6" l="1"/>
  <c r="G200" i="6"/>
  <c r="I200" i="6" s="1"/>
  <c r="X199" i="6"/>
  <c r="V200" i="6" s="1"/>
  <c r="S200" i="6"/>
  <c r="AC199" i="6"/>
  <c r="T198" i="5"/>
  <c r="R198" i="5"/>
  <c r="M199" i="5"/>
  <c r="H199" i="5"/>
  <c r="D199" i="5"/>
  <c r="C199" i="5"/>
  <c r="E199" i="5" s="1"/>
  <c r="V198" i="5"/>
  <c r="AD197" i="5"/>
  <c r="P174" i="4"/>
  <c r="U173" i="4"/>
  <c r="AB173" i="4"/>
  <c r="N174" i="4"/>
  <c r="E174" i="4"/>
  <c r="G318" i="1"/>
  <c r="B319" i="1" s="1"/>
  <c r="W200" i="6" l="1"/>
  <c r="AD199" i="6"/>
  <c r="T200" i="6"/>
  <c r="K200" i="6"/>
  <c r="B201" i="6"/>
  <c r="O200" i="6"/>
  <c r="W198" i="5"/>
  <c r="U198" i="5"/>
  <c r="P199" i="5"/>
  <c r="AB198" i="5"/>
  <c r="G199" i="5"/>
  <c r="I199" i="5"/>
  <c r="B200" i="5" s="1"/>
  <c r="N199" i="5"/>
  <c r="AA199" i="5" s="1"/>
  <c r="O199" i="5"/>
  <c r="M200" i="5" s="1"/>
  <c r="AC198" i="5"/>
  <c r="X173" i="4"/>
  <c r="S174" i="4"/>
  <c r="AC173" i="4"/>
  <c r="Q174" i="4"/>
  <c r="G174" i="4"/>
  <c r="I174" i="4" s="1"/>
  <c r="D319" i="1"/>
  <c r="E319" i="1" s="1"/>
  <c r="R200" i="6" l="1"/>
  <c r="M201" i="6"/>
  <c r="AA200" i="6"/>
  <c r="H201" i="6"/>
  <c r="D201" i="6"/>
  <c r="C201" i="6"/>
  <c r="E201" i="6" s="1"/>
  <c r="G201" i="6" s="1"/>
  <c r="H200" i="5"/>
  <c r="D200" i="5"/>
  <c r="C200" i="5"/>
  <c r="E200" i="5" s="1"/>
  <c r="S199" i="5"/>
  <c r="X198" i="5"/>
  <c r="V199" i="5" s="1"/>
  <c r="W199" i="5" s="1"/>
  <c r="R199" i="5"/>
  <c r="P200" i="5" s="1"/>
  <c r="Q199" i="5"/>
  <c r="N200" i="5"/>
  <c r="AD198" i="5"/>
  <c r="K174" i="4"/>
  <c r="O174" i="4"/>
  <c r="T174" i="4"/>
  <c r="V174" i="4"/>
  <c r="AD173" i="4"/>
  <c r="B175" i="4"/>
  <c r="H175" i="4" s="1"/>
  <c r="G319" i="1"/>
  <c r="B320" i="1" s="1"/>
  <c r="J201" i="6" l="1"/>
  <c r="N201" i="6"/>
  <c r="I201" i="6"/>
  <c r="P201" i="6"/>
  <c r="U200" i="6"/>
  <c r="AB200" i="6"/>
  <c r="I200" i="5"/>
  <c r="U199" i="5"/>
  <c r="S200" i="5" s="1"/>
  <c r="AB199" i="5"/>
  <c r="T199" i="5"/>
  <c r="AC199" i="5" s="1"/>
  <c r="X199" i="5"/>
  <c r="V200" i="5" s="1"/>
  <c r="W200" i="5" s="1"/>
  <c r="G200" i="5"/>
  <c r="Q200" i="5"/>
  <c r="M175" i="4"/>
  <c r="R174" i="4"/>
  <c r="AA174" i="4"/>
  <c r="W174" i="4"/>
  <c r="C175" i="4"/>
  <c r="D175" i="4"/>
  <c r="J175" i="4" s="1"/>
  <c r="D320" i="1"/>
  <c r="E320" i="1" s="1"/>
  <c r="X200" i="6" l="1"/>
  <c r="S201" i="6"/>
  <c r="AC200" i="6"/>
  <c r="Q201" i="6"/>
  <c r="K201" i="6"/>
  <c r="B202" i="6"/>
  <c r="O201" i="6"/>
  <c r="AD199" i="5"/>
  <c r="T200" i="5"/>
  <c r="B201" i="5"/>
  <c r="O200" i="5"/>
  <c r="P175" i="4"/>
  <c r="U174" i="4"/>
  <c r="AB174" i="4"/>
  <c r="N175" i="4"/>
  <c r="E175" i="4"/>
  <c r="G320" i="1"/>
  <c r="B321" i="1" s="1"/>
  <c r="T201" i="6" l="1"/>
  <c r="M202" i="6"/>
  <c r="R201" i="6"/>
  <c r="AB201" i="6" s="1"/>
  <c r="V201" i="6"/>
  <c r="AD200" i="6"/>
  <c r="H202" i="6"/>
  <c r="D202" i="6"/>
  <c r="J202" i="6" s="1"/>
  <c r="C202" i="6"/>
  <c r="AA201" i="6"/>
  <c r="H201" i="5"/>
  <c r="D201" i="5"/>
  <c r="C201" i="5"/>
  <c r="E201" i="5" s="1"/>
  <c r="AA200" i="5"/>
  <c r="R200" i="5"/>
  <c r="M201" i="5"/>
  <c r="X174" i="4"/>
  <c r="S175" i="4"/>
  <c r="AC174" i="4"/>
  <c r="Q175" i="4"/>
  <c r="G175" i="4"/>
  <c r="I175" i="4"/>
  <c r="O175" i="4" s="1"/>
  <c r="D321" i="1"/>
  <c r="E321" i="1" s="1"/>
  <c r="G321" i="1" s="1"/>
  <c r="E202" i="6" l="1"/>
  <c r="G202" i="6" s="1"/>
  <c r="I202" i="6" s="1"/>
  <c r="N202" i="6"/>
  <c r="W201" i="6"/>
  <c r="U201" i="6"/>
  <c r="AC201" i="6" s="1"/>
  <c r="P202" i="6"/>
  <c r="N201" i="5"/>
  <c r="G201" i="5"/>
  <c r="I201" i="5" s="1"/>
  <c r="U200" i="5"/>
  <c r="P201" i="5"/>
  <c r="Q201" i="5" s="1"/>
  <c r="AB200" i="5"/>
  <c r="M176" i="4"/>
  <c r="R175" i="4"/>
  <c r="AB175" i="4" s="1"/>
  <c r="AA175" i="4"/>
  <c r="T175" i="4"/>
  <c r="K175" i="4"/>
  <c r="V175" i="4"/>
  <c r="W175" i="4" s="1"/>
  <c r="AD174" i="4"/>
  <c r="B176" i="4"/>
  <c r="H176" i="4" s="1"/>
  <c r="B322" i="1"/>
  <c r="K202" i="6" l="1"/>
  <c r="B203" i="6"/>
  <c r="O202" i="6"/>
  <c r="AA202" i="6" s="1"/>
  <c r="Q202" i="6"/>
  <c r="S202" i="6"/>
  <c r="X201" i="6"/>
  <c r="V202" i="6" s="1"/>
  <c r="B202" i="5"/>
  <c r="O201" i="5"/>
  <c r="S201" i="5"/>
  <c r="X200" i="5"/>
  <c r="AC200" i="5"/>
  <c r="AA201" i="5"/>
  <c r="P176" i="4"/>
  <c r="U175" i="4"/>
  <c r="AC175" i="4" s="1"/>
  <c r="N176" i="4"/>
  <c r="C176" i="4"/>
  <c r="D176" i="4"/>
  <c r="J176" i="4" s="1"/>
  <c r="D322" i="1"/>
  <c r="E322" i="1" s="1"/>
  <c r="G322" i="1" s="1"/>
  <c r="AD201" i="6" l="1"/>
  <c r="M203" i="6"/>
  <c r="R202" i="6"/>
  <c r="W202" i="6"/>
  <c r="H203" i="6"/>
  <c r="D203" i="6"/>
  <c r="C203" i="6"/>
  <c r="E203" i="6" s="1"/>
  <c r="T202" i="6"/>
  <c r="M202" i="5"/>
  <c r="R201" i="5"/>
  <c r="V201" i="5"/>
  <c r="W201" i="5" s="1"/>
  <c r="AD200" i="5"/>
  <c r="H202" i="5"/>
  <c r="C202" i="5"/>
  <c r="D202" i="5"/>
  <c r="U201" i="5"/>
  <c r="S202" i="5" s="1"/>
  <c r="T201" i="5"/>
  <c r="Q176" i="4"/>
  <c r="S176" i="4"/>
  <c r="X175" i="4"/>
  <c r="E176" i="4"/>
  <c r="B323" i="1"/>
  <c r="J203" i="6" l="1"/>
  <c r="P203" i="6"/>
  <c r="U202" i="6"/>
  <c r="AC202" i="6" s="1"/>
  <c r="AB202" i="6"/>
  <c r="G203" i="6"/>
  <c r="I203" i="6" s="1"/>
  <c r="O203" i="6" s="1"/>
  <c r="M204" i="6" s="1"/>
  <c r="N203" i="6"/>
  <c r="X201" i="5"/>
  <c r="V202" i="5" s="1"/>
  <c r="AD201" i="5"/>
  <c r="AC201" i="5"/>
  <c r="E202" i="5"/>
  <c r="P202" i="5"/>
  <c r="AB201" i="5"/>
  <c r="T202" i="5"/>
  <c r="N202" i="5"/>
  <c r="V176" i="4"/>
  <c r="W176" i="4" s="1"/>
  <c r="AD175" i="4"/>
  <c r="T176" i="4"/>
  <c r="G176" i="4"/>
  <c r="I176" i="4" s="1"/>
  <c r="D323" i="1"/>
  <c r="E323" i="1" s="1"/>
  <c r="G323" i="1" s="1"/>
  <c r="AA203" i="6" l="1"/>
  <c r="N204" i="6"/>
  <c r="K203" i="6"/>
  <c r="B204" i="6"/>
  <c r="R203" i="6"/>
  <c r="P204" i="6" s="1"/>
  <c r="S203" i="6"/>
  <c r="X202" i="6"/>
  <c r="Q203" i="6"/>
  <c r="G202" i="5"/>
  <c r="I202" i="5" s="1"/>
  <c r="Q202" i="5"/>
  <c r="W202" i="5"/>
  <c r="K176" i="4"/>
  <c r="O176" i="4"/>
  <c r="B177" i="4"/>
  <c r="H177" i="4" s="1"/>
  <c r="B324" i="1"/>
  <c r="AB203" i="6" l="1"/>
  <c r="U203" i="6"/>
  <c r="S204" i="6" s="1"/>
  <c r="Q204" i="6"/>
  <c r="T203" i="6"/>
  <c r="AC203" i="6" s="1"/>
  <c r="X203" i="6"/>
  <c r="H204" i="6"/>
  <c r="D204" i="6"/>
  <c r="C204" i="6"/>
  <c r="V203" i="6"/>
  <c r="AD202" i="6"/>
  <c r="B203" i="5"/>
  <c r="O202" i="5"/>
  <c r="M177" i="4"/>
  <c r="R176" i="4"/>
  <c r="AA176" i="4"/>
  <c r="C177" i="4"/>
  <c r="D177" i="4"/>
  <c r="J177" i="4" s="1"/>
  <c r="D324" i="1"/>
  <c r="E324" i="1" s="1"/>
  <c r="E204" i="6" l="1"/>
  <c r="G204" i="6" s="1"/>
  <c r="I204" i="6" s="1"/>
  <c r="T204" i="6"/>
  <c r="W203" i="6"/>
  <c r="AD203" i="6" s="1"/>
  <c r="V204" i="6"/>
  <c r="J204" i="6"/>
  <c r="R202" i="5"/>
  <c r="M203" i="5"/>
  <c r="AA202" i="5"/>
  <c r="H203" i="5"/>
  <c r="C203" i="5"/>
  <c r="E203" i="5" s="1"/>
  <c r="D203" i="5"/>
  <c r="U176" i="4"/>
  <c r="P177" i="4"/>
  <c r="AB176" i="4"/>
  <c r="N177" i="4"/>
  <c r="E177" i="4"/>
  <c r="G324" i="1"/>
  <c r="B325" i="1" s="1"/>
  <c r="W204" i="6" l="1"/>
  <c r="K204" i="6"/>
  <c r="O204" i="6"/>
  <c r="B205" i="6"/>
  <c r="N203" i="5"/>
  <c r="G203" i="5"/>
  <c r="I203" i="5"/>
  <c r="O203" i="5" s="1"/>
  <c r="U202" i="5"/>
  <c r="P203" i="5"/>
  <c r="AB202" i="5"/>
  <c r="Q177" i="4"/>
  <c r="S177" i="4"/>
  <c r="X176" i="4"/>
  <c r="AC176" i="4"/>
  <c r="G177" i="4"/>
  <c r="I177" i="4" s="1"/>
  <c r="D325" i="1"/>
  <c r="E325" i="1" s="1"/>
  <c r="H205" i="6" l="1"/>
  <c r="D205" i="6"/>
  <c r="C205" i="6"/>
  <c r="E205" i="6" s="1"/>
  <c r="M205" i="6"/>
  <c r="R204" i="6"/>
  <c r="AA204" i="6"/>
  <c r="M204" i="5"/>
  <c r="R203" i="5"/>
  <c r="P204" i="5" s="1"/>
  <c r="Q203" i="5"/>
  <c r="AB203" i="5" s="1"/>
  <c r="X202" i="5"/>
  <c r="S203" i="5"/>
  <c r="AC202" i="5"/>
  <c r="B204" i="5"/>
  <c r="AA203" i="5"/>
  <c r="T177" i="4"/>
  <c r="K177" i="4"/>
  <c r="O177" i="4"/>
  <c r="V177" i="4"/>
  <c r="AD176" i="4"/>
  <c r="B178" i="4"/>
  <c r="H178" i="4" s="1"/>
  <c r="G325" i="1"/>
  <c r="B326" i="1" s="1"/>
  <c r="N205" i="6" l="1"/>
  <c r="J205" i="6"/>
  <c r="P205" i="6"/>
  <c r="U204" i="6"/>
  <c r="AB204" i="6"/>
  <c r="G205" i="6"/>
  <c r="I205" i="6" s="1"/>
  <c r="Q204" i="5"/>
  <c r="T203" i="5"/>
  <c r="AC203" i="5" s="1"/>
  <c r="X203" i="5"/>
  <c r="V204" i="5" s="1"/>
  <c r="U203" i="5"/>
  <c r="S204" i="5" s="1"/>
  <c r="H204" i="5"/>
  <c r="C204" i="5"/>
  <c r="E204" i="5" s="1"/>
  <c r="D204" i="5"/>
  <c r="V203" i="5"/>
  <c r="W203" i="5" s="1"/>
  <c r="AD203" i="5" s="1"/>
  <c r="AD202" i="5"/>
  <c r="N204" i="5"/>
  <c r="M178" i="4"/>
  <c r="R177" i="4"/>
  <c r="AA177" i="4"/>
  <c r="W177" i="4"/>
  <c r="C178" i="4"/>
  <c r="D178" i="4"/>
  <c r="J178" i="4" s="1"/>
  <c r="D326" i="1"/>
  <c r="E326" i="1" s="1"/>
  <c r="K205" i="6" l="1"/>
  <c r="B206" i="6"/>
  <c r="O205" i="6"/>
  <c r="AA205" i="6" s="1"/>
  <c r="Q205" i="6"/>
  <c r="X204" i="6"/>
  <c r="S205" i="6"/>
  <c r="AC204" i="6"/>
  <c r="G204" i="5"/>
  <c r="I204" i="5"/>
  <c r="T204" i="5"/>
  <c r="W204" i="5"/>
  <c r="P178" i="4"/>
  <c r="U177" i="4"/>
  <c r="AB177" i="4"/>
  <c r="N178" i="4"/>
  <c r="E178" i="4"/>
  <c r="G326" i="1"/>
  <c r="B327" i="1" s="1"/>
  <c r="T205" i="6" l="1"/>
  <c r="V205" i="6"/>
  <c r="AD204" i="6"/>
  <c r="M206" i="6"/>
  <c r="R205" i="6"/>
  <c r="H206" i="6"/>
  <c r="D206" i="6"/>
  <c r="C206" i="6"/>
  <c r="O204" i="5"/>
  <c r="B205" i="5"/>
  <c r="X177" i="4"/>
  <c r="S178" i="4"/>
  <c r="AC177" i="4"/>
  <c r="Q178" i="4"/>
  <c r="G178" i="4"/>
  <c r="I178" i="4" s="1"/>
  <c r="D327" i="1"/>
  <c r="E327" i="1" s="1"/>
  <c r="E206" i="6" l="1"/>
  <c r="G206" i="6" s="1"/>
  <c r="I206" i="6" s="1"/>
  <c r="J206" i="6"/>
  <c r="P206" i="6"/>
  <c r="U205" i="6"/>
  <c r="AC205" i="6"/>
  <c r="W205" i="6"/>
  <c r="N206" i="6"/>
  <c r="AB205" i="6"/>
  <c r="R204" i="5"/>
  <c r="M205" i="5"/>
  <c r="AA204" i="5"/>
  <c r="H205" i="5"/>
  <c r="C205" i="5"/>
  <c r="E205" i="5" s="1"/>
  <c r="D205" i="5"/>
  <c r="K178" i="4"/>
  <c r="O178" i="4"/>
  <c r="T178" i="4"/>
  <c r="V178" i="4"/>
  <c r="W178" i="4" s="1"/>
  <c r="AD177" i="4"/>
  <c r="B179" i="4"/>
  <c r="H179" i="4" s="1"/>
  <c r="G327" i="1"/>
  <c r="B328" i="1" s="1"/>
  <c r="K206" i="6" l="1"/>
  <c r="B207" i="6"/>
  <c r="O206" i="6"/>
  <c r="AA206" i="6" s="1"/>
  <c r="S206" i="6"/>
  <c r="X205" i="6"/>
  <c r="V206" i="6" s="1"/>
  <c r="Q206" i="6"/>
  <c r="N205" i="5"/>
  <c r="AA205" i="5" s="1"/>
  <c r="G205" i="5"/>
  <c r="O205" i="5" s="1"/>
  <c r="M206" i="5" s="1"/>
  <c r="I205" i="5"/>
  <c r="P205" i="5"/>
  <c r="U204" i="5"/>
  <c r="AB204" i="5"/>
  <c r="M179" i="4"/>
  <c r="R178" i="4"/>
  <c r="AA178" i="4"/>
  <c r="C179" i="4"/>
  <c r="D179" i="4"/>
  <c r="J179" i="4" s="1"/>
  <c r="D328" i="1"/>
  <c r="E328" i="1" s="1"/>
  <c r="AD205" i="6" l="1"/>
  <c r="M207" i="6"/>
  <c r="R206" i="6"/>
  <c r="AB206" i="6" s="1"/>
  <c r="W206" i="6"/>
  <c r="D207" i="6"/>
  <c r="H207" i="6"/>
  <c r="C207" i="6"/>
  <c r="E207" i="6" s="1"/>
  <c r="T206" i="6"/>
  <c r="B206" i="5"/>
  <c r="N206" i="5"/>
  <c r="S205" i="5"/>
  <c r="X204" i="5"/>
  <c r="AC204" i="5"/>
  <c r="R205" i="5"/>
  <c r="P206" i="5" s="1"/>
  <c r="Q205" i="5"/>
  <c r="AB205" i="5" s="1"/>
  <c r="P179" i="4"/>
  <c r="U178" i="4"/>
  <c r="AB178" i="4"/>
  <c r="N179" i="4"/>
  <c r="E179" i="4"/>
  <c r="G328" i="1"/>
  <c r="B329" i="1" s="1"/>
  <c r="P207" i="6" l="1"/>
  <c r="U206" i="6"/>
  <c r="G207" i="6"/>
  <c r="I207" i="6" s="1"/>
  <c r="J207" i="6"/>
  <c r="N207" i="6"/>
  <c r="U205" i="5"/>
  <c r="X205" i="5" s="1"/>
  <c r="V205" i="5"/>
  <c r="AD204" i="5"/>
  <c r="T205" i="5"/>
  <c r="AC205" i="5" s="1"/>
  <c r="S206" i="5"/>
  <c r="Q206" i="5"/>
  <c r="H206" i="5"/>
  <c r="D206" i="5"/>
  <c r="C206" i="5"/>
  <c r="E206" i="5" s="1"/>
  <c r="G206" i="5" s="1"/>
  <c r="S179" i="4"/>
  <c r="X178" i="4"/>
  <c r="AC178" i="4"/>
  <c r="Q179" i="4"/>
  <c r="G179" i="4"/>
  <c r="I179" i="4" s="1"/>
  <c r="D329" i="1"/>
  <c r="E329" i="1" s="1"/>
  <c r="K207" i="6" l="1"/>
  <c r="B208" i="6"/>
  <c r="O207" i="6"/>
  <c r="AA207" i="6" s="1"/>
  <c r="S207" i="6"/>
  <c r="X206" i="6"/>
  <c r="AC206" i="6"/>
  <c r="Q207" i="6"/>
  <c r="W205" i="5"/>
  <c r="AD205" i="5" s="1"/>
  <c r="V206" i="5"/>
  <c r="I206" i="5"/>
  <c r="T206" i="5"/>
  <c r="K179" i="4"/>
  <c r="O179" i="4"/>
  <c r="V179" i="4"/>
  <c r="W179" i="4" s="1"/>
  <c r="AD178" i="4"/>
  <c r="T179" i="4"/>
  <c r="B180" i="4"/>
  <c r="H180" i="4" s="1"/>
  <c r="G329" i="1"/>
  <c r="B330" i="1" s="1"/>
  <c r="T207" i="6" l="1"/>
  <c r="R207" i="6"/>
  <c r="M208" i="6"/>
  <c r="D208" i="6"/>
  <c r="H208" i="6"/>
  <c r="C208" i="6"/>
  <c r="V207" i="6"/>
  <c r="AD206" i="6"/>
  <c r="O206" i="5"/>
  <c r="B207" i="5"/>
  <c r="W206" i="5"/>
  <c r="M180" i="4"/>
  <c r="R179" i="4"/>
  <c r="AA179" i="4"/>
  <c r="C180" i="4"/>
  <c r="D180" i="4"/>
  <c r="J180" i="4" s="1"/>
  <c r="D330" i="1"/>
  <c r="E330" i="1" s="1"/>
  <c r="J208" i="6" l="1"/>
  <c r="E208" i="6"/>
  <c r="G208" i="6" s="1"/>
  <c r="N208" i="6"/>
  <c r="W207" i="6"/>
  <c r="U207" i="6"/>
  <c r="P208" i="6"/>
  <c r="AB207" i="6"/>
  <c r="H207" i="5"/>
  <c r="C207" i="5"/>
  <c r="E207" i="5" s="1"/>
  <c r="D207" i="5"/>
  <c r="M207" i="5"/>
  <c r="R206" i="5"/>
  <c r="AA206" i="5"/>
  <c r="P180" i="4"/>
  <c r="U179" i="4"/>
  <c r="AB179" i="4"/>
  <c r="N180" i="4"/>
  <c r="E180" i="4"/>
  <c r="G330" i="1"/>
  <c r="B331" i="1" s="1"/>
  <c r="I208" i="6" l="1"/>
  <c r="O208" i="6" s="1"/>
  <c r="AA208" i="6" s="1"/>
  <c r="Q208" i="6"/>
  <c r="X207" i="6"/>
  <c r="V208" i="6" s="1"/>
  <c r="S208" i="6"/>
  <c r="AC207" i="6"/>
  <c r="P207" i="5"/>
  <c r="U206" i="5"/>
  <c r="AB206" i="5"/>
  <c r="G207" i="5"/>
  <c r="I207" i="5"/>
  <c r="O207" i="5" s="1"/>
  <c r="N207" i="5"/>
  <c r="S180" i="4"/>
  <c r="X179" i="4"/>
  <c r="AC179" i="4"/>
  <c r="Q180" i="4"/>
  <c r="G180" i="4"/>
  <c r="I180" i="4" s="1"/>
  <c r="D331" i="1"/>
  <c r="E331" i="1" s="1"/>
  <c r="B209" i="6" l="1"/>
  <c r="D209" i="6" s="1"/>
  <c r="K208" i="6"/>
  <c r="R208" i="6"/>
  <c r="P209" i="6" s="1"/>
  <c r="Q209" i="6" s="1"/>
  <c r="M209" i="6"/>
  <c r="N209" i="6" s="1"/>
  <c r="W208" i="6"/>
  <c r="T208" i="6"/>
  <c r="H209" i="6"/>
  <c r="C209" i="6"/>
  <c r="AD207" i="6"/>
  <c r="R207" i="5"/>
  <c r="M208" i="5"/>
  <c r="AA207" i="5"/>
  <c r="S207" i="5"/>
  <c r="X206" i="5"/>
  <c r="AC206" i="5"/>
  <c r="B208" i="5"/>
  <c r="P208" i="5"/>
  <c r="Q207" i="5"/>
  <c r="AB207" i="5" s="1"/>
  <c r="U207" i="5"/>
  <c r="S208" i="5" s="1"/>
  <c r="K180" i="4"/>
  <c r="O180" i="4"/>
  <c r="V180" i="4"/>
  <c r="W180" i="4" s="1"/>
  <c r="AD179" i="4"/>
  <c r="T180" i="4"/>
  <c r="B181" i="4"/>
  <c r="H181" i="4" s="1"/>
  <c r="G331" i="1"/>
  <c r="B332" i="1" s="1"/>
  <c r="E209" i="6" l="1"/>
  <c r="G209" i="6" s="1"/>
  <c r="I209" i="6" s="1"/>
  <c r="U208" i="6"/>
  <c r="X208" i="6" s="1"/>
  <c r="V209" i="6" s="1"/>
  <c r="AC208" i="6"/>
  <c r="J209" i="6"/>
  <c r="AB208" i="6"/>
  <c r="W209" i="6"/>
  <c r="AD208" i="6"/>
  <c r="H208" i="5"/>
  <c r="D208" i="5"/>
  <c r="C208" i="5"/>
  <c r="E208" i="5" s="1"/>
  <c r="X207" i="5"/>
  <c r="T207" i="5"/>
  <c r="AC207" i="5" s="1"/>
  <c r="N208" i="5"/>
  <c r="T208" i="5"/>
  <c r="Q208" i="5"/>
  <c r="V207" i="5"/>
  <c r="AD206" i="5"/>
  <c r="M181" i="4"/>
  <c r="R180" i="4"/>
  <c r="AA180" i="4"/>
  <c r="C181" i="4"/>
  <c r="D181" i="4"/>
  <c r="J181" i="4" s="1"/>
  <c r="D332" i="1"/>
  <c r="E332" i="1" s="1"/>
  <c r="S209" i="6" l="1"/>
  <c r="T209" i="6" s="1"/>
  <c r="K209" i="6"/>
  <c r="O209" i="6"/>
  <c r="B210" i="6"/>
  <c r="G208" i="5"/>
  <c r="I208" i="5" s="1"/>
  <c r="W207" i="5"/>
  <c r="AD207" i="5" s="1"/>
  <c r="V208" i="5"/>
  <c r="P181" i="4"/>
  <c r="U180" i="4"/>
  <c r="AB180" i="4"/>
  <c r="N181" i="4"/>
  <c r="E181" i="4"/>
  <c r="G332" i="1"/>
  <c r="B333" i="1" s="1"/>
  <c r="H210" i="6" l="1"/>
  <c r="D210" i="6"/>
  <c r="C210" i="6"/>
  <c r="E210" i="6" s="1"/>
  <c r="M210" i="6"/>
  <c r="R209" i="6"/>
  <c r="AA209" i="6"/>
  <c r="B209" i="5"/>
  <c r="O208" i="5"/>
  <c r="W208" i="5"/>
  <c r="S181" i="4"/>
  <c r="X180" i="4"/>
  <c r="AC180" i="4"/>
  <c r="Q181" i="4"/>
  <c r="G181" i="4"/>
  <c r="I181" i="4" s="1"/>
  <c r="D333" i="1"/>
  <c r="E333" i="1" s="1"/>
  <c r="U209" i="6" l="1"/>
  <c r="P210" i="6"/>
  <c r="AB209" i="6"/>
  <c r="J210" i="6"/>
  <c r="N210" i="6"/>
  <c r="G210" i="6"/>
  <c r="I210" i="6" s="1"/>
  <c r="AA208" i="5"/>
  <c r="M209" i="5"/>
  <c r="R208" i="5"/>
  <c r="H209" i="5"/>
  <c r="D209" i="5"/>
  <c r="C209" i="5"/>
  <c r="E209" i="5" s="1"/>
  <c r="K181" i="4"/>
  <c r="O181" i="4"/>
  <c r="V181" i="4"/>
  <c r="AD180" i="4"/>
  <c r="T181" i="4"/>
  <c r="B182" i="4"/>
  <c r="H182" i="4" s="1"/>
  <c r="G333" i="1"/>
  <c r="B334" i="1" s="1"/>
  <c r="K210" i="6" l="1"/>
  <c r="B211" i="6"/>
  <c r="O210" i="6"/>
  <c r="AA210" i="6" s="1"/>
  <c r="Q210" i="6"/>
  <c r="S210" i="6"/>
  <c r="X209" i="6"/>
  <c r="AC209" i="6"/>
  <c r="P209" i="5"/>
  <c r="U208" i="5"/>
  <c r="AB208" i="5"/>
  <c r="G209" i="5"/>
  <c r="I209" i="5" s="1"/>
  <c r="N209" i="5"/>
  <c r="W181" i="4"/>
  <c r="M182" i="4"/>
  <c r="R181" i="4"/>
  <c r="AA181" i="4"/>
  <c r="C182" i="4"/>
  <c r="D182" i="4"/>
  <c r="J182" i="4" s="1"/>
  <c r="D334" i="1"/>
  <c r="E334" i="1" s="1"/>
  <c r="M211" i="6" l="1"/>
  <c r="R210" i="6"/>
  <c r="H211" i="6"/>
  <c r="D211" i="6"/>
  <c r="C211" i="6"/>
  <c r="T210" i="6"/>
  <c r="V210" i="6"/>
  <c r="AD209" i="6"/>
  <c r="AB210" i="6"/>
  <c r="B210" i="5"/>
  <c r="O209" i="5"/>
  <c r="AA209" i="5"/>
  <c r="S209" i="5"/>
  <c r="X208" i="5"/>
  <c r="AC208" i="5"/>
  <c r="Q209" i="5"/>
  <c r="P182" i="4"/>
  <c r="U181" i="4"/>
  <c r="AB181" i="4"/>
  <c r="N182" i="4"/>
  <c r="E182" i="4"/>
  <c r="G334" i="1"/>
  <c r="B335" i="1" s="1"/>
  <c r="J211" i="6" l="1"/>
  <c r="W210" i="6"/>
  <c r="N211" i="6"/>
  <c r="E211" i="6"/>
  <c r="P211" i="6"/>
  <c r="U210" i="6"/>
  <c r="AC210" i="6" s="1"/>
  <c r="M210" i="5"/>
  <c r="R209" i="5"/>
  <c r="V209" i="5"/>
  <c r="AD208" i="5"/>
  <c r="H210" i="5"/>
  <c r="D210" i="5"/>
  <c r="C210" i="5"/>
  <c r="E210" i="5" s="1"/>
  <c r="AB209" i="5"/>
  <c r="T209" i="5"/>
  <c r="X181" i="4"/>
  <c r="S182" i="4"/>
  <c r="AC181" i="4"/>
  <c r="Q182" i="4"/>
  <c r="G182" i="4"/>
  <c r="I182" i="4" s="1"/>
  <c r="D335" i="1"/>
  <c r="E335" i="1" s="1"/>
  <c r="G211" i="6" l="1"/>
  <c r="I211" i="6" s="1"/>
  <c r="X210" i="6"/>
  <c r="V211" i="6" s="1"/>
  <c r="S211" i="6"/>
  <c r="Q211" i="6"/>
  <c r="W209" i="5"/>
  <c r="P210" i="5"/>
  <c r="U209" i="5"/>
  <c r="AC209" i="5" s="1"/>
  <c r="G210" i="5"/>
  <c r="I210" i="5" s="1"/>
  <c r="N210" i="5"/>
  <c r="K182" i="4"/>
  <c r="O182" i="4"/>
  <c r="T182" i="4"/>
  <c r="V182" i="4"/>
  <c r="W182" i="4" s="1"/>
  <c r="AD181" i="4"/>
  <c r="B183" i="4"/>
  <c r="H183" i="4" s="1"/>
  <c r="G335" i="1"/>
  <c r="B336" i="1" s="1"/>
  <c r="W211" i="6" l="1"/>
  <c r="AD210" i="6"/>
  <c r="T211" i="6"/>
  <c r="K211" i="6"/>
  <c r="B212" i="6"/>
  <c r="O211" i="6"/>
  <c r="B211" i="5"/>
  <c r="O210" i="5"/>
  <c r="Q210" i="5"/>
  <c r="X209" i="5"/>
  <c r="V210" i="5" s="1"/>
  <c r="S210" i="5"/>
  <c r="M183" i="4"/>
  <c r="R182" i="4"/>
  <c r="AA182" i="4"/>
  <c r="C183" i="4"/>
  <c r="D183" i="4"/>
  <c r="J183" i="4" s="1"/>
  <c r="D336" i="1"/>
  <c r="E336" i="1" s="1"/>
  <c r="R211" i="6" l="1"/>
  <c r="M212" i="6"/>
  <c r="AA211" i="6"/>
  <c r="D212" i="6"/>
  <c r="H212" i="6"/>
  <c r="C212" i="6"/>
  <c r="T210" i="5"/>
  <c r="W210" i="5"/>
  <c r="AA210" i="5"/>
  <c r="M211" i="5"/>
  <c r="R210" i="5"/>
  <c r="AB210" i="5" s="1"/>
  <c r="AD209" i="5"/>
  <c r="H211" i="5"/>
  <c r="C211" i="5"/>
  <c r="E211" i="5" s="1"/>
  <c r="D211" i="5"/>
  <c r="P183" i="4"/>
  <c r="U182" i="4"/>
  <c r="AB182" i="4"/>
  <c r="N183" i="4"/>
  <c r="E183" i="4"/>
  <c r="G336" i="1"/>
  <c r="B337" i="1" s="1"/>
  <c r="E212" i="6" l="1"/>
  <c r="G212" i="6" s="1"/>
  <c r="J212" i="6"/>
  <c r="N212" i="6"/>
  <c r="U211" i="6"/>
  <c r="P212" i="6"/>
  <c r="AB211" i="6"/>
  <c r="G211" i="5"/>
  <c r="I211" i="5" s="1"/>
  <c r="N211" i="5"/>
  <c r="P211" i="5"/>
  <c r="U210" i="5"/>
  <c r="AC210" i="5"/>
  <c r="S183" i="4"/>
  <c r="X182" i="4"/>
  <c r="AC182" i="4"/>
  <c r="Q183" i="4"/>
  <c r="G183" i="4"/>
  <c r="I183" i="4" s="1"/>
  <c r="D337" i="1"/>
  <c r="E337" i="1" s="1"/>
  <c r="G337" i="1" s="1"/>
  <c r="I212" i="6" l="1"/>
  <c r="O212" i="6" s="1"/>
  <c r="M213" i="6" s="1"/>
  <c r="N213" i="6" s="1"/>
  <c r="Q212" i="6"/>
  <c r="S212" i="6"/>
  <c r="X211" i="6"/>
  <c r="AC211" i="6"/>
  <c r="B213" i="6"/>
  <c r="B212" i="5"/>
  <c r="O211" i="5"/>
  <c r="AA211" i="5"/>
  <c r="Q211" i="5"/>
  <c r="X210" i="5"/>
  <c r="S211" i="5"/>
  <c r="K183" i="4"/>
  <c r="O183" i="4"/>
  <c r="V183" i="4"/>
  <c r="W183" i="4" s="1"/>
  <c r="AD182" i="4"/>
  <c r="T183" i="4"/>
  <c r="B184" i="4"/>
  <c r="H184" i="4" s="1"/>
  <c r="B338" i="1"/>
  <c r="K212" i="6" l="1"/>
  <c r="R212" i="6"/>
  <c r="P213" i="6" s="1"/>
  <c r="Q213" i="6" s="1"/>
  <c r="AA212" i="6"/>
  <c r="AB212" i="6"/>
  <c r="T212" i="6"/>
  <c r="U212" i="6"/>
  <c r="X212" i="6" s="1"/>
  <c r="H213" i="6"/>
  <c r="D213" i="6"/>
  <c r="C213" i="6"/>
  <c r="E213" i="6" s="1"/>
  <c r="V212" i="6"/>
  <c r="AD211" i="6"/>
  <c r="V211" i="5"/>
  <c r="AD210" i="5"/>
  <c r="R211" i="5"/>
  <c r="M212" i="5"/>
  <c r="H212" i="5"/>
  <c r="D212" i="5"/>
  <c r="C212" i="5"/>
  <c r="E212" i="5" s="1"/>
  <c r="T211" i="5"/>
  <c r="M184" i="4"/>
  <c r="R183" i="4"/>
  <c r="AA183" i="4"/>
  <c r="C184" i="4"/>
  <c r="D184" i="4"/>
  <c r="J184" i="4" s="1"/>
  <c r="D338" i="1"/>
  <c r="E338" i="1" s="1"/>
  <c r="J213" i="6" l="1"/>
  <c r="V213" i="6"/>
  <c r="W212" i="6"/>
  <c r="AD212" i="6" s="1"/>
  <c r="AC212" i="6"/>
  <c r="S213" i="6"/>
  <c r="G213" i="6"/>
  <c r="I213" i="6" s="1"/>
  <c r="U211" i="5"/>
  <c r="AC211" i="5" s="1"/>
  <c r="P212" i="5"/>
  <c r="AB211" i="5"/>
  <c r="G212" i="5"/>
  <c r="I212" i="5" s="1"/>
  <c r="N212" i="5"/>
  <c r="W211" i="5"/>
  <c r="P184" i="4"/>
  <c r="U183" i="4"/>
  <c r="AB183" i="4"/>
  <c r="N184" i="4"/>
  <c r="E184" i="4"/>
  <c r="G338" i="1"/>
  <c r="B339" i="1" s="1"/>
  <c r="K213" i="6" l="1"/>
  <c r="O213" i="6"/>
  <c r="B214" i="6"/>
  <c r="T213" i="6"/>
  <c r="W213" i="6"/>
  <c r="B213" i="5"/>
  <c r="O212" i="5"/>
  <c r="Q212" i="5"/>
  <c r="S212" i="5"/>
  <c r="X211" i="5"/>
  <c r="V212" i="5" s="1"/>
  <c r="S184" i="4"/>
  <c r="X183" i="4"/>
  <c r="AC183" i="4"/>
  <c r="Q184" i="4"/>
  <c r="G184" i="4"/>
  <c r="I184" i="4" s="1"/>
  <c r="D339" i="1"/>
  <c r="E339" i="1" s="1"/>
  <c r="D214" i="6" l="1"/>
  <c r="H214" i="6"/>
  <c r="C214" i="6"/>
  <c r="M214" i="6"/>
  <c r="R213" i="6"/>
  <c r="AA213" i="6"/>
  <c r="AD211" i="5"/>
  <c r="M213" i="5"/>
  <c r="R212" i="5"/>
  <c r="W212" i="5"/>
  <c r="AB212" i="5"/>
  <c r="H213" i="5"/>
  <c r="C213" i="5"/>
  <c r="D213" i="5"/>
  <c r="T212" i="5"/>
  <c r="AA212" i="5"/>
  <c r="O184" i="4"/>
  <c r="K184" i="4"/>
  <c r="V184" i="4"/>
  <c r="W184" i="4" s="1"/>
  <c r="AD183" i="4"/>
  <c r="T184" i="4"/>
  <c r="B185" i="4"/>
  <c r="H185" i="4" s="1"/>
  <c r="G339" i="1"/>
  <c r="B340" i="1" s="1"/>
  <c r="U213" i="6" l="1"/>
  <c r="P214" i="6"/>
  <c r="AB213" i="6"/>
  <c r="J214" i="6"/>
  <c r="N214" i="6"/>
  <c r="E214" i="6"/>
  <c r="N213" i="5"/>
  <c r="E213" i="5"/>
  <c r="AC212" i="5"/>
  <c r="P213" i="5"/>
  <c r="U212" i="5"/>
  <c r="M185" i="4"/>
  <c r="R184" i="4"/>
  <c r="AA184" i="4"/>
  <c r="C185" i="4"/>
  <c r="D185" i="4"/>
  <c r="J185" i="4" s="1"/>
  <c r="D340" i="1"/>
  <c r="E340" i="1" s="1"/>
  <c r="Q214" i="6" l="1"/>
  <c r="G214" i="6"/>
  <c r="I214" i="6" s="1"/>
  <c r="X213" i="6"/>
  <c r="S214" i="6"/>
  <c r="AC213" i="6"/>
  <c r="S213" i="5"/>
  <c r="X212" i="5"/>
  <c r="G213" i="5"/>
  <c r="I213" i="5" s="1"/>
  <c r="Q213" i="5"/>
  <c r="P185" i="4"/>
  <c r="U184" i="4"/>
  <c r="AB184" i="4"/>
  <c r="N185" i="4"/>
  <c r="E185" i="4"/>
  <c r="G340" i="1"/>
  <c r="B341" i="1" s="1"/>
  <c r="K214" i="6" l="1"/>
  <c r="B215" i="6"/>
  <c r="O214" i="6"/>
  <c r="T214" i="6"/>
  <c r="V214" i="6"/>
  <c r="AD213" i="6"/>
  <c r="B214" i="5"/>
  <c r="O213" i="5"/>
  <c r="T213" i="5"/>
  <c r="V213" i="5"/>
  <c r="W213" i="5" s="1"/>
  <c r="AD212" i="5"/>
  <c r="S185" i="4"/>
  <c r="X184" i="4"/>
  <c r="AC184" i="4"/>
  <c r="Q185" i="4"/>
  <c r="G185" i="4"/>
  <c r="I185" i="4" s="1"/>
  <c r="D341" i="1"/>
  <c r="E341" i="1" s="1"/>
  <c r="G341" i="1" s="1"/>
  <c r="B342" i="1" s="1"/>
  <c r="W214" i="6" l="1"/>
  <c r="R214" i="6"/>
  <c r="M215" i="6"/>
  <c r="AA214" i="6"/>
  <c r="D215" i="6"/>
  <c r="H215" i="6"/>
  <c r="C215" i="6"/>
  <c r="R213" i="5"/>
  <c r="M214" i="5"/>
  <c r="AA213" i="5"/>
  <c r="H214" i="5"/>
  <c r="D214" i="5"/>
  <c r="C214" i="5"/>
  <c r="E214" i="5" s="1"/>
  <c r="K185" i="4"/>
  <c r="O185" i="4"/>
  <c r="V185" i="4"/>
  <c r="AD184" i="4"/>
  <c r="T185" i="4"/>
  <c r="B186" i="4"/>
  <c r="H186" i="4" s="1"/>
  <c r="D342" i="1"/>
  <c r="E342" i="1" s="1"/>
  <c r="G342" i="1" s="1"/>
  <c r="E215" i="6" l="1"/>
  <c r="G215" i="6" s="1"/>
  <c r="P215" i="6"/>
  <c r="U214" i="6"/>
  <c r="AB214" i="6"/>
  <c r="N215" i="6"/>
  <c r="J215" i="6"/>
  <c r="G214" i="5"/>
  <c r="I214" i="5" s="1"/>
  <c r="N214" i="5"/>
  <c r="P214" i="5"/>
  <c r="U213" i="5"/>
  <c r="AB213" i="5"/>
  <c r="W185" i="4"/>
  <c r="M186" i="4"/>
  <c r="R185" i="4"/>
  <c r="AA185" i="4"/>
  <c r="C186" i="4"/>
  <c r="D186" i="4"/>
  <c r="J186" i="4" s="1"/>
  <c r="B343" i="1"/>
  <c r="I215" i="6" l="1"/>
  <c r="O215" i="6" s="1"/>
  <c r="M216" i="6" s="1"/>
  <c r="X214" i="6"/>
  <c r="S215" i="6"/>
  <c r="AC214" i="6"/>
  <c r="Q215" i="6"/>
  <c r="B215" i="5"/>
  <c r="O214" i="5"/>
  <c r="S214" i="5"/>
  <c r="X213" i="5"/>
  <c r="AC213" i="5"/>
  <c r="AA214" i="5"/>
  <c r="Q214" i="5"/>
  <c r="P186" i="4"/>
  <c r="U185" i="4"/>
  <c r="AB185" i="4"/>
  <c r="N186" i="4"/>
  <c r="E186" i="4"/>
  <c r="D343" i="1"/>
  <c r="E343" i="1" s="1"/>
  <c r="G343" i="1" s="1"/>
  <c r="B216" i="6" l="1"/>
  <c r="AA215" i="6"/>
  <c r="K215" i="6"/>
  <c r="R215" i="6"/>
  <c r="AB215" i="6" s="1"/>
  <c r="D216" i="6"/>
  <c r="H216" i="6"/>
  <c r="C216" i="6"/>
  <c r="T215" i="6"/>
  <c r="V215" i="6"/>
  <c r="AD214" i="6"/>
  <c r="N216" i="6"/>
  <c r="T214" i="5"/>
  <c r="R214" i="5"/>
  <c r="M215" i="5"/>
  <c r="V214" i="5"/>
  <c r="AD213" i="5"/>
  <c r="H215" i="5"/>
  <c r="D215" i="5"/>
  <c r="C215" i="5"/>
  <c r="E215" i="5" s="1"/>
  <c r="X185" i="4"/>
  <c r="S186" i="4"/>
  <c r="AC185" i="4"/>
  <c r="Q186" i="4"/>
  <c r="G186" i="4"/>
  <c r="I186" i="4" s="1"/>
  <c r="B344" i="1"/>
  <c r="J216" i="6" l="1"/>
  <c r="P216" i="6"/>
  <c r="Q216" i="6" s="1"/>
  <c r="U215" i="6"/>
  <c r="AC215" i="6" s="1"/>
  <c r="E216" i="6"/>
  <c r="W215" i="6"/>
  <c r="G215" i="5"/>
  <c r="I215" i="5" s="1"/>
  <c r="W214" i="5"/>
  <c r="N215" i="5"/>
  <c r="AC214" i="5"/>
  <c r="P215" i="5"/>
  <c r="U214" i="5"/>
  <c r="AB214" i="5"/>
  <c r="K186" i="4"/>
  <c r="O186" i="4"/>
  <c r="T186" i="4"/>
  <c r="V186" i="4"/>
  <c r="W186" i="4" s="1"/>
  <c r="AD185" i="4"/>
  <c r="B187" i="4"/>
  <c r="H187" i="4" s="1"/>
  <c r="D344" i="1"/>
  <c r="E344" i="1" s="1"/>
  <c r="AD215" i="6" l="1"/>
  <c r="X215" i="6"/>
  <c r="V216" i="6" s="1"/>
  <c r="S216" i="6"/>
  <c r="T216" i="6" s="1"/>
  <c r="G216" i="6"/>
  <c r="I216" i="6" s="1"/>
  <c r="W216" i="6"/>
  <c r="B216" i="5"/>
  <c r="O215" i="5"/>
  <c r="AD214" i="5"/>
  <c r="X214" i="5"/>
  <c r="V215" i="5" s="1"/>
  <c r="S215" i="5"/>
  <c r="AA215" i="5"/>
  <c r="Q215" i="5"/>
  <c r="M187" i="4"/>
  <c r="R186" i="4"/>
  <c r="AA186" i="4"/>
  <c r="C187" i="4"/>
  <c r="D187" i="4"/>
  <c r="J187" i="4" s="1"/>
  <c r="G344" i="1"/>
  <c r="B345" i="1" s="1"/>
  <c r="K216" i="6" l="1"/>
  <c r="B217" i="6"/>
  <c r="O216" i="6"/>
  <c r="M216" i="5"/>
  <c r="R215" i="5"/>
  <c r="AB215" i="5" s="1"/>
  <c r="T215" i="5"/>
  <c r="H216" i="5"/>
  <c r="C216" i="5"/>
  <c r="E216" i="5" s="1"/>
  <c r="D216" i="5"/>
  <c r="W215" i="5"/>
  <c r="P187" i="4"/>
  <c r="U186" i="4"/>
  <c r="AB186" i="4"/>
  <c r="N187" i="4"/>
  <c r="E187" i="4"/>
  <c r="D345" i="1"/>
  <c r="E345" i="1" s="1"/>
  <c r="G345" i="1" s="1"/>
  <c r="M217" i="6" l="1"/>
  <c r="R216" i="6"/>
  <c r="AA216" i="6"/>
  <c r="H217" i="6"/>
  <c r="D217" i="6"/>
  <c r="C217" i="6"/>
  <c r="E217" i="6" s="1"/>
  <c r="AC215" i="5"/>
  <c r="P216" i="5"/>
  <c r="U215" i="5"/>
  <c r="G216" i="5"/>
  <c r="I216" i="5" s="1"/>
  <c r="N216" i="5"/>
  <c r="X186" i="4"/>
  <c r="S187" i="4"/>
  <c r="AC186" i="4"/>
  <c r="Q187" i="4"/>
  <c r="G187" i="4"/>
  <c r="I187" i="4" s="1"/>
  <c r="B346" i="1"/>
  <c r="G217" i="6" l="1"/>
  <c r="I217" i="6" s="1"/>
  <c r="U216" i="6"/>
  <c r="P217" i="6"/>
  <c r="AB216" i="6"/>
  <c r="J217" i="6"/>
  <c r="N217" i="6"/>
  <c r="B217" i="5"/>
  <c r="O216" i="5"/>
  <c r="X215" i="5"/>
  <c r="S216" i="5"/>
  <c r="Q216" i="5"/>
  <c r="K187" i="4"/>
  <c r="O187" i="4"/>
  <c r="T187" i="4"/>
  <c r="V187" i="4"/>
  <c r="W187" i="4" s="1"/>
  <c r="AD186" i="4"/>
  <c r="B188" i="4"/>
  <c r="H188" i="4" s="1"/>
  <c r="D346" i="1"/>
  <c r="E346" i="1" s="1"/>
  <c r="G346" i="1" s="1"/>
  <c r="K217" i="6" l="1"/>
  <c r="B218" i="6"/>
  <c r="O217" i="6"/>
  <c r="AA217" i="6" s="1"/>
  <c r="Q217" i="6"/>
  <c r="X216" i="6"/>
  <c r="S217" i="6"/>
  <c r="AC216" i="6"/>
  <c r="V216" i="5"/>
  <c r="AD215" i="5"/>
  <c r="AA216" i="5"/>
  <c r="R216" i="5"/>
  <c r="M217" i="5"/>
  <c r="H217" i="5"/>
  <c r="D217" i="5"/>
  <c r="C217" i="5"/>
  <c r="T216" i="5"/>
  <c r="M188" i="4"/>
  <c r="R187" i="4"/>
  <c r="AA187" i="4"/>
  <c r="C188" i="4"/>
  <c r="D188" i="4"/>
  <c r="J188" i="4" s="1"/>
  <c r="B347" i="1"/>
  <c r="V217" i="6" l="1"/>
  <c r="AD216" i="6"/>
  <c r="R217" i="6"/>
  <c r="AB217" i="6" s="1"/>
  <c r="M218" i="6"/>
  <c r="T217" i="6"/>
  <c r="H218" i="6"/>
  <c r="D218" i="6"/>
  <c r="C218" i="6"/>
  <c r="P217" i="5"/>
  <c r="U216" i="5"/>
  <c r="AC216" i="5" s="1"/>
  <c r="AB216" i="5"/>
  <c r="E217" i="5"/>
  <c r="N217" i="5"/>
  <c r="W216" i="5"/>
  <c r="P188" i="4"/>
  <c r="U187" i="4"/>
  <c r="AB187" i="4"/>
  <c r="N188" i="4"/>
  <c r="E188" i="4"/>
  <c r="D347" i="1"/>
  <c r="E347" i="1" s="1"/>
  <c r="G347" i="1" s="1"/>
  <c r="E218" i="6" l="1"/>
  <c r="G218" i="6" s="1"/>
  <c r="P218" i="6"/>
  <c r="U217" i="6"/>
  <c r="N218" i="6"/>
  <c r="J218" i="6"/>
  <c r="AC217" i="6"/>
  <c r="W217" i="6"/>
  <c r="AD216" i="5"/>
  <c r="X216" i="5"/>
  <c r="V217" i="5" s="1"/>
  <c r="S217" i="5"/>
  <c r="G217" i="5"/>
  <c r="I217" i="5" s="1"/>
  <c r="Q217" i="5"/>
  <c r="X187" i="4"/>
  <c r="S188" i="4"/>
  <c r="AC187" i="4"/>
  <c r="Q188" i="4"/>
  <c r="G188" i="4"/>
  <c r="I188" i="4" s="1"/>
  <c r="B348" i="1"/>
  <c r="I218" i="6" l="1"/>
  <c r="O218" i="6" s="1"/>
  <c r="S218" i="6"/>
  <c r="X217" i="6"/>
  <c r="V218" i="6" s="1"/>
  <c r="Q218" i="6"/>
  <c r="AA218" i="6"/>
  <c r="K218" i="6"/>
  <c r="B219" i="6"/>
  <c r="B218" i="5"/>
  <c r="W217" i="5"/>
  <c r="T217" i="5"/>
  <c r="O217" i="5"/>
  <c r="K188" i="4"/>
  <c r="O188" i="4"/>
  <c r="T188" i="4"/>
  <c r="V188" i="4"/>
  <c r="W188" i="4" s="1"/>
  <c r="AD187" i="4"/>
  <c r="B189" i="4"/>
  <c r="H189" i="4" s="1"/>
  <c r="D348" i="1"/>
  <c r="E348" i="1" s="1"/>
  <c r="G348" i="1" s="1"/>
  <c r="M219" i="6" l="1"/>
  <c r="N219" i="6" s="1"/>
  <c r="R218" i="6"/>
  <c r="P219" i="6" s="1"/>
  <c r="Q219" i="6" s="1"/>
  <c r="W218" i="6"/>
  <c r="T218" i="6"/>
  <c r="H219" i="6"/>
  <c r="D219" i="6"/>
  <c r="C219" i="6"/>
  <c r="AD217" i="6"/>
  <c r="H218" i="5"/>
  <c r="D218" i="5"/>
  <c r="C218" i="5"/>
  <c r="R217" i="5"/>
  <c r="M218" i="5"/>
  <c r="AA217" i="5"/>
  <c r="M189" i="4"/>
  <c r="R188" i="4"/>
  <c r="AA188" i="4"/>
  <c r="C189" i="4"/>
  <c r="D189" i="4"/>
  <c r="J189" i="4" s="1"/>
  <c r="B349" i="1"/>
  <c r="U218" i="6" l="1"/>
  <c r="X218" i="6" s="1"/>
  <c r="V219" i="6" s="1"/>
  <c r="AB218" i="6"/>
  <c r="AC218" i="6"/>
  <c r="J219" i="6"/>
  <c r="W219" i="6"/>
  <c r="S219" i="6"/>
  <c r="E219" i="6"/>
  <c r="AD218" i="6"/>
  <c r="P218" i="5"/>
  <c r="U217" i="5"/>
  <c r="AB217" i="5"/>
  <c r="N218" i="5"/>
  <c r="E218" i="5"/>
  <c r="P189" i="4"/>
  <c r="U188" i="4"/>
  <c r="AB188" i="4"/>
  <c r="N189" i="4"/>
  <c r="E189" i="4"/>
  <c r="D349" i="1"/>
  <c r="E349" i="1" s="1"/>
  <c r="G349" i="1" s="1"/>
  <c r="T219" i="6" l="1"/>
  <c r="G219" i="6"/>
  <c r="I219" i="6" s="1"/>
  <c r="S218" i="5"/>
  <c r="X217" i="5"/>
  <c r="AC217" i="5"/>
  <c r="G218" i="5"/>
  <c r="I218" i="5" s="1"/>
  <c r="Q218" i="5"/>
  <c r="X188" i="4"/>
  <c r="S189" i="4"/>
  <c r="AC188" i="4"/>
  <c r="Q189" i="4"/>
  <c r="G189" i="4"/>
  <c r="I189" i="4" s="1"/>
  <c r="B350" i="1"/>
  <c r="K219" i="6" l="1"/>
  <c r="O219" i="6"/>
  <c r="B220" i="6"/>
  <c r="B219" i="5"/>
  <c r="O218" i="5"/>
  <c r="V218" i="5"/>
  <c r="AD217" i="5"/>
  <c r="T218" i="5"/>
  <c r="K189" i="4"/>
  <c r="O189" i="4"/>
  <c r="T189" i="4"/>
  <c r="V189" i="4"/>
  <c r="AD188" i="4"/>
  <c r="B190" i="4"/>
  <c r="H190" i="4" s="1"/>
  <c r="D350" i="1"/>
  <c r="E350" i="1" s="1"/>
  <c r="H220" i="6" l="1"/>
  <c r="D220" i="6"/>
  <c r="C220" i="6"/>
  <c r="R219" i="6"/>
  <c r="M220" i="6"/>
  <c r="AA219" i="6"/>
  <c r="AA218" i="5"/>
  <c r="M219" i="5"/>
  <c r="R218" i="5"/>
  <c r="H219" i="5"/>
  <c r="D219" i="5"/>
  <c r="C219" i="5"/>
  <c r="E219" i="5" s="1"/>
  <c r="W218" i="5"/>
  <c r="W189" i="4"/>
  <c r="M190" i="4"/>
  <c r="R189" i="4"/>
  <c r="AA189" i="4"/>
  <c r="C190" i="4"/>
  <c r="D190" i="4"/>
  <c r="J190" i="4" s="1"/>
  <c r="G350" i="1"/>
  <c r="B351" i="1" s="1"/>
  <c r="J220" i="6" l="1"/>
  <c r="N220" i="6"/>
  <c r="E220" i="6"/>
  <c r="P220" i="6"/>
  <c r="U219" i="6"/>
  <c r="AB219" i="6"/>
  <c r="U218" i="5"/>
  <c r="P219" i="5"/>
  <c r="Q219" i="5" s="1"/>
  <c r="AB218" i="5"/>
  <c r="G219" i="5"/>
  <c r="N219" i="5"/>
  <c r="P190" i="4"/>
  <c r="U189" i="4"/>
  <c r="AB189" i="4"/>
  <c r="N190" i="4"/>
  <c r="E190" i="4"/>
  <c r="D351" i="1"/>
  <c r="E351" i="1" s="1"/>
  <c r="G351" i="1" s="1"/>
  <c r="G220" i="6" l="1"/>
  <c r="I220" i="6" s="1"/>
  <c r="S220" i="6"/>
  <c r="X219" i="6"/>
  <c r="AC219" i="6"/>
  <c r="Q220" i="6"/>
  <c r="I219" i="5"/>
  <c r="X218" i="5"/>
  <c r="S219" i="5"/>
  <c r="AC218" i="5"/>
  <c r="X189" i="4"/>
  <c r="S190" i="4"/>
  <c r="AC189" i="4"/>
  <c r="Q190" i="4"/>
  <c r="G190" i="4"/>
  <c r="I190" i="4"/>
  <c r="O190" i="4" s="1"/>
  <c r="B352" i="1"/>
  <c r="V220" i="6" l="1"/>
  <c r="AD219" i="6"/>
  <c r="T220" i="6"/>
  <c r="K220" i="6"/>
  <c r="B221" i="6"/>
  <c r="O220" i="6"/>
  <c r="B220" i="5"/>
  <c r="T219" i="5"/>
  <c r="V219" i="5"/>
  <c r="W219" i="5" s="1"/>
  <c r="AD218" i="5"/>
  <c r="O219" i="5"/>
  <c r="M191" i="4"/>
  <c r="R190" i="4"/>
  <c r="AA190" i="4"/>
  <c r="K190" i="4"/>
  <c r="T190" i="4"/>
  <c r="AB190" i="4"/>
  <c r="V190" i="4"/>
  <c r="AD189" i="4"/>
  <c r="B191" i="4"/>
  <c r="H191" i="4" s="1"/>
  <c r="D352" i="1"/>
  <c r="E352" i="1" s="1"/>
  <c r="H221" i="6" l="1"/>
  <c r="D221" i="6"/>
  <c r="C221" i="6"/>
  <c r="E221" i="6" s="1"/>
  <c r="R220" i="6"/>
  <c r="M221" i="6"/>
  <c r="AA220" i="6"/>
  <c r="W220" i="6"/>
  <c r="H220" i="5"/>
  <c r="D220" i="5"/>
  <c r="C220" i="5"/>
  <c r="R219" i="5"/>
  <c r="M220" i="5"/>
  <c r="AA219" i="5"/>
  <c r="W190" i="4"/>
  <c r="P191" i="4"/>
  <c r="U190" i="4"/>
  <c r="AC190" i="4"/>
  <c r="N191" i="4"/>
  <c r="C191" i="4"/>
  <c r="D191" i="4"/>
  <c r="J191" i="4" s="1"/>
  <c r="G352" i="1"/>
  <c r="B353" i="1" s="1"/>
  <c r="J221" i="6" l="1"/>
  <c r="N221" i="6"/>
  <c r="P221" i="6"/>
  <c r="U220" i="6"/>
  <c r="AB220" i="6"/>
  <c r="G221" i="6"/>
  <c r="I221" i="6" s="1"/>
  <c r="P220" i="5"/>
  <c r="AB219" i="5"/>
  <c r="U219" i="5"/>
  <c r="N220" i="5"/>
  <c r="E220" i="5"/>
  <c r="S191" i="4"/>
  <c r="X190" i="4"/>
  <c r="V191" i="4" s="1"/>
  <c r="W191" i="4" s="1"/>
  <c r="Q191" i="4"/>
  <c r="E191" i="4"/>
  <c r="D353" i="1"/>
  <c r="E353" i="1" s="1"/>
  <c r="G353" i="1" s="1"/>
  <c r="K221" i="6" l="1"/>
  <c r="B222" i="6"/>
  <c r="O221" i="6"/>
  <c r="AA221" i="6" s="1"/>
  <c r="S221" i="6"/>
  <c r="X220" i="6"/>
  <c r="AC220" i="6"/>
  <c r="Q221" i="6"/>
  <c r="S220" i="5"/>
  <c r="X219" i="5"/>
  <c r="AC219" i="5"/>
  <c r="G220" i="5"/>
  <c r="I220" i="5" s="1"/>
  <c r="Q220" i="5"/>
  <c r="AD190" i="4"/>
  <c r="T191" i="4"/>
  <c r="G191" i="4"/>
  <c r="I191" i="4" s="1"/>
  <c r="B354" i="1"/>
  <c r="R221" i="6" l="1"/>
  <c r="AB221" i="6" s="1"/>
  <c r="M222" i="6"/>
  <c r="D222" i="6"/>
  <c r="H222" i="6"/>
  <c r="C222" i="6"/>
  <c r="T221" i="6"/>
  <c r="V221" i="6"/>
  <c r="AD220" i="6"/>
  <c r="B221" i="5"/>
  <c r="O220" i="5"/>
  <c r="V220" i="5"/>
  <c r="AD219" i="5"/>
  <c r="T220" i="5"/>
  <c r="K191" i="4"/>
  <c r="O191" i="4"/>
  <c r="B192" i="4"/>
  <c r="H192" i="4" s="1"/>
  <c r="D354" i="1"/>
  <c r="E354" i="1" s="1"/>
  <c r="J222" i="6" l="1"/>
  <c r="W221" i="6"/>
  <c r="E222" i="6"/>
  <c r="N222" i="6"/>
  <c r="P222" i="6"/>
  <c r="U221" i="6"/>
  <c r="AC221" i="6" s="1"/>
  <c r="AA220" i="5"/>
  <c r="M221" i="5"/>
  <c r="R220" i="5"/>
  <c r="H221" i="5"/>
  <c r="D221" i="5"/>
  <c r="C221" i="5"/>
  <c r="E221" i="5" s="1"/>
  <c r="W220" i="5"/>
  <c r="R191" i="4"/>
  <c r="M192" i="4"/>
  <c r="AA191" i="4"/>
  <c r="C192" i="4"/>
  <c r="D192" i="4"/>
  <c r="J192" i="4" s="1"/>
  <c r="G354" i="1"/>
  <c r="B355" i="1" s="1"/>
  <c r="G222" i="6" l="1"/>
  <c r="I222" i="6" s="1"/>
  <c r="X221" i="6"/>
  <c r="V222" i="6" s="1"/>
  <c r="S222" i="6"/>
  <c r="Q222" i="6"/>
  <c r="P221" i="5"/>
  <c r="U220" i="5"/>
  <c r="AB220" i="5"/>
  <c r="G221" i="5"/>
  <c r="I221" i="5" s="1"/>
  <c r="N221" i="5"/>
  <c r="N192" i="4"/>
  <c r="P192" i="4"/>
  <c r="U191" i="4"/>
  <c r="AB191" i="4"/>
  <c r="E192" i="4"/>
  <c r="D355" i="1"/>
  <c r="E355" i="1" s="1"/>
  <c r="W222" i="6" l="1"/>
  <c r="T222" i="6"/>
  <c r="AD221" i="6"/>
  <c r="K222" i="6"/>
  <c r="B223" i="6"/>
  <c r="O222" i="6"/>
  <c r="B222" i="5"/>
  <c r="O221" i="5"/>
  <c r="AA221" i="5"/>
  <c r="X220" i="5"/>
  <c r="S221" i="5"/>
  <c r="AC220" i="5"/>
  <c r="Q221" i="5"/>
  <c r="S192" i="4"/>
  <c r="X191" i="4"/>
  <c r="AC191" i="4"/>
  <c r="Q192" i="4"/>
  <c r="G192" i="4"/>
  <c r="I192" i="4" s="1"/>
  <c r="G355" i="1"/>
  <c r="B356" i="1" s="1"/>
  <c r="R222" i="6" l="1"/>
  <c r="M223" i="6"/>
  <c r="AA222" i="6"/>
  <c r="D223" i="6"/>
  <c r="H223" i="6"/>
  <c r="C223" i="6"/>
  <c r="M222" i="5"/>
  <c r="R221" i="5"/>
  <c r="AB221" i="5" s="1"/>
  <c r="T221" i="5"/>
  <c r="H222" i="5"/>
  <c r="D222" i="5"/>
  <c r="C222" i="5"/>
  <c r="V221" i="5"/>
  <c r="W221" i="5" s="1"/>
  <c r="AD220" i="5"/>
  <c r="K192" i="4"/>
  <c r="O192" i="4"/>
  <c r="V192" i="4"/>
  <c r="W192" i="4" s="1"/>
  <c r="AD191" i="4"/>
  <c r="T192" i="4"/>
  <c r="B193" i="4"/>
  <c r="H193" i="4" s="1"/>
  <c r="D356" i="1"/>
  <c r="E356" i="1" s="1"/>
  <c r="E223" i="6" l="1"/>
  <c r="G223" i="6" s="1"/>
  <c r="J223" i="6"/>
  <c r="N223" i="6"/>
  <c r="P223" i="6"/>
  <c r="U222" i="6"/>
  <c r="AB222" i="6"/>
  <c r="U221" i="5"/>
  <c r="P222" i="5"/>
  <c r="E222" i="5"/>
  <c r="N222" i="5"/>
  <c r="M193" i="4"/>
  <c r="R192" i="4"/>
  <c r="AA192" i="4"/>
  <c r="C193" i="4"/>
  <c r="D193" i="4"/>
  <c r="J193" i="4" s="1"/>
  <c r="G356" i="1"/>
  <c r="B357" i="1" s="1"/>
  <c r="I223" i="6" l="1"/>
  <c r="Q223" i="6"/>
  <c r="X222" i="6"/>
  <c r="S223" i="6"/>
  <c r="AC222" i="6"/>
  <c r="K223" i="6"/>
  <c r="B224" i="6"/>
  <c r="O223" i="6"/>
  <c r="AA223" i="6" s="1"/>
  <c r="Q222" i="5"/>
  <c r="S222" i="5"/>
  <c r="X221" i="5"/>
  <c r="G222" i="5"/>
  <c r="I222" i="5"/>
  <c r="AC221" i="5"/>
  <c r="P193" i="4"/>
  <c r="U192" i="4"/>
  <c r="AB192" i="4"/>
  <c r="N193" i="4"/>
  <c r="E193" i="4"/>
  <c r="D357" i="1"/>
  <c r="E357" i="1" s="1"/>
  <c r="H224" i="6" l="1"/>
  <c r="D224" i="6"/>
  <c r="C224" i="6"/>
  <c r="E224" i="6" s="1"/>
  <c r="G224" i="6" s="1"/>
  <c r="V223" i="6"/>
  <c r="AD222" i="6"/>
  <c r="M224" i="6"/>
  <c r="R223" i="6"/>
  <c r="T223" i="6"/>
  <c r="B223" i="5"/>
  <c r="O222" i="5"/>
  <c r="T222" i="5"/>
  <c r="V222" i="5"/>
  <c r="W222" i="5" s="1"/>
  <c r="AD221" i="5"/>
  <c r="S193" i="4"/>
  <c r="X192" i="4"/>
  <c r="AC192" i="4"/>
  <c r="Q193" i="4"/>
  <c r="G193" i="4"/>
  <c r="I193" i="4" s="1"/>
  <c r="G357" i="1"/>
  <c r="B358" i="1" s="1"/>
  <c r="J224" i="6" l="1"/>
  <c r="N224" i="6"/>
  <c r="W223" i="6"/>
  <c r="P224" i="6"/>
  <c r="U223" i="6"/>
  <c r="AC223" i="6" s="1"/>
  <c r="I224" i="6"/>
  <c r="O224" i="6" s="1"/>
  <c r="AB223" i="6"/>
  <c r="M223" i="5"/>
  <c r="R222" i="5"/>
  <c r="AA222" i="5"/>
  <c r="H223" i="5"/>
  <c r="C223" i="5"/>
  <c r="D223" i="5"/>
  <c r="V193" i="4"/>
  <c r="W193" i="4" s="1"/>
  <c r="AD192" i="4"/>
  <c r="K193" i="4"/>
  <c r="O193" i="4"/>
  <c r="T193" i="4"/>
  <c r="B194" i="4"/>
  <c r="H194" i="4" s="1"/>
  <c r="D358" i="1"/>
  <c r="E358" i="1" s="1"/>
  <c r="M225" i="6" l="1"/>
  <c r="R224" i="6"/>
  <c r="P225" i="6" s="1"/>
  <c r="Q224" i="6"/>
  <c r="AA224" i="6"/>
  <c r="K224" i="6"/>
  <c r="B225" i="6"/>
  <c r="S224" i="6"/>
  <c r="X223" i="6"/>
  <c r="V224" i="6" s="1"/>
  <c r="AB222" i="5"/>
  <c r="U222" i="5"/>
  <c r="P223" i="5"/>
  <c r="E223" i="5"/>
  <c r="N223" i="5"/>
  <c r="M194" i="4"/>
  <c r="R193" i="4"/>
  <c r="AA193" i="4"/>
  <c r="C194" i="4"/>
  <c r="D194" i="4"/>
  <c r="J194" i="4" s="1"/>
  <c r="G358" i="1"/>
  <c r="B359" i="1" s="1"/>
  <c r="AB224" i="6" l="1"/>
  <c r="Q225" i="6"/>
  <c r="H225" i="6"/>
  <c r="D225" i="6"/>
  <c r="C225" i="6"/>
  <c r="U224" i="6"/>
  <c r="X224" i="6" s="1"/>
  <c r="V225" i="6" s="1"/>
  <c r="AD223" i="6"/>
  <c r="W224" i="6"/>
  <c r="T224" i="6"/>
  <c r="AC224" i="6" s="1"/>
  <c r="S225" i="6"/>
  <c r="N225" i="6"/>
  <c r="G223" i="5"/>
  <c r="I223" i="5"/>
  <c r="Q223" i="5"/>
  <c r="X222" i="5"/>
  <c r="S223" i="5"/>
  <c r="AC222" i="5"/>
  <c r="P194" i="4"/>
  <c r="U193" i="4"/>
  <c r="AB193" i="4"/>
  <c r="N194" i="4"/>
  <c r="E194" i="4"/>
  <c r="D359" i="1"/>
  <c r="E359" i="1" s="1"/>
  <c r="G359" i="1" s="1"/>
  <c r="E225" i="6" l="1"/>
  <c r="G225" i="6" s="1"/>
  <c r="AD224" i="6"/>
  <c r="J225" i="6"/>
  <c r="W225" i="6"/>
  <c r="T225" i="6"/>
  <c r="I225" i="6"/>
  <c r="T223" i="5"/>
  <c r="B224" i="5"/>
  <c r="O223" i="5"/>
  <c r="V223" i="5"/>
  <c r="W223" i="5" s="1"/>
  <c r="AD222" i="5"/>
  <c r="X193" i="4"/>
  <c r="S194" i="4"/>
  <c r="AC193" i="4"/>
  <c r="Q194" i="4"/>
  <c r="G194" i="4"/>
  <c r="I194" i="4" s="1"/>
  <c r="B360" i="1"/>
  <c r="K225" i="6" l="1"/>
  <c r="O225" i="6"/>
  <c r="B226" i="6"/>
  <c r="M224" i="5"/>
  <c r="R223" i="5"/>
  <c r="AA223" i="5"/>
  <c r="H224" i="5"/>
  <c r="C224" i="5"/>
  <c r="D224" i="5"/>
  <c r="K194" i="4"/>
  <c r="O194" i="4"/>
  <c r="T194" i="4"/>
  <c r="V194" i="4"/>
  <c r="W194" i="4" s="1"/>
  <c r="AD193" i="4"/>
  <c r="B195" i="4"/>
  <c r="H195" i="4" s="1"/>
  <c r="D360" i="1"/>
  <c r="E360" i="1" s="1"/>
  <c r="G360" i="1" s="1"/>
  <c r="H226" i="6" l="1"/>
  <c r="D226" i="6"/>
  <c r="C226" i="6"/>
  <c r="E226" i="6" s="1"/>
  <c r="R225" i="6"/>
  <c r="M226" i="6"/>
  <c r="AA225" i="6"/>
  <c r="U223" i="5"/>
  <c r="P224" i="5"/>
  <c r="AB223" i="5"/>
  <c r="E224" i="5"/>
  <c r="N224" i="5"/>
  <c r="M195" i="4"/>
  <c r="R194" i="4"/>
  <c r="AA194" i="4"/>
  <c r="C195" i="4"/>
  <c r="D195" i="4"/>
  <c r="J195" i="4" s="1"/>
  <c r="B361" i="1"/>
  <c r="J226" i="6" l="1"/>
  <c r="N226" i="6"/>
  <c r="U225" i="6"/>
  <c r="P226" i="6"/>
  <c r="AB225" i="6"/>
  <c r="G226" i="6"/>
  <c r="I226" i="6" s="1"/>
  <c r="G224" i="5"/>
  <c r="I224" i="5" s="1"/>
  <c r="Q224" i="5"/>
  <c r="S224" i="5"/>
  <c r="X223" i="5"/>
  <c r="AC223" i="5"/>
  <c r="P195" i="4"/>
  <c r="U194" i="4"/>
  <c r="AB194" i="4"/>
  <c r="N195" i="4"/>
  <c r="E195" i="4"/>
  <c r="D361" i="1"/>
  <c r="E361" i="1" s="1"/>
  <c r="K226" i="6" l="1"/>
  <c r="B227" i="6"/>
  <c r="O226" i="6"/>
  <c r="AA226" i="6" s="1"/>
  <c r="Q226" i="6"/>
  <c r="S226" i="6"/>
  <c r="X225" i="6"/>
  <c r="AC225" i="6"/>
  <c r="B225" i="5"/>
  <c r="O224" i="5"/>
  <c r="T224" i="5"/>
  <c r="V224" i="5"/>
  <c r="AD223" i="5"/>
  <c r="Q195" i="4"/>
  <c r="X194" i="4"/>
  <c r="S195" i="4"/>
  <c r="AC194" i="4"/>
  <c r="G195" i="4"/>
  <c r="I195" i="4" s="1"/>
  <c r="G361" i="1"/>
  <c r="B362" i="1" s="1"/>
  <c r="T226" i="6" l="1"/>
  <c r="R226" i="6"/>
  <c r="AB226" i="6" s="1"/>
  <c r="M227" i="6"/>
  <c r="D227" i="6"/>
  <c r="H227" i="6"/>
  <c r="C227" i="6"/>
  <c r="V226" i="6"/>
  <c r="AD225" i="6"/>
  <c r="M225" i="5"/>
  <c r="R224" i="5"/>
  <c r="AA224" i="5"/>
  <c r="H225" i="5"/>
  <c r="D225" i="5"/>
  <c r="C225" i="5"/>
  <c r="E225" i="5" s="1"/>
  <c r="W224" i="5"/>
  <c r="V195" i="4"/>
  <c r="W195" i="4" s="1"/>
  <c r="AD194" i="4"/>
  <c r="T195" i="4"/>
  <c r="K195" i="4"/>
  <c r="O195" i="4"/>
  <c r="B196" i="4"/>
  <c r="H196" i="4" s="1"/>
  <c r="D362" i="1"/>
  <c r="E362" i="1" s="1"/>
  <c r="E227" i="6" l="1"/>
  <c r="G227" i="6" s="1"/>
  <c r="W226" i="6"/>
  <c r="J227" i="6"/>
  <c r="N227" i="6"/>
  <c r="P227" i="6"/>
  <c r="U226" i="6"/>
  <c r="AC226" i="6" s="1"/>
  <c r="G225" i="5"/>
  <c r="I225" i="5" s="1"/>
  <c r="P225" i="5"/>
  <c r="U224" i="5"/>
  <c r="AB224" i="5"/>
  <c r="N225" i="5"/>
  <c r="R195" i="4"/>
  <c r="M196" i="4"/>
  <c r="AA195" i="4"/>
  <c r="C196" i="4"/>
  <c r="D196" i="4"/>
  <c r="J196" i="4" s="1"/>
  <c r="G362" i="1"/>
  <c r="B363" i="1" s="1"/>
  <c r="I227" i="6" l="1"/>
  <c r="O227" i="6" s="1"/>
  <c r="M228" i="6" s="1"/>
  <c r="N228" i="6" s="1"/>
  <c r="Q227" i="6"/>
  <c r="S227" i="6"/>
  <c r="X226" i="6"/>
  <c r="V227" i="6" s="1"/>
  <c r="AA227" i="6"/>
  <c r="B228" i="6"/>
  <c r="O225" i="5"/>
  <c r="Q225" i="5"/>
  <c r="AA225" i="5"/>
  <c r="B226" i="5"/>
  <c r="S225" i="5"/>
  <c r="X224" i="5"/>
  <c r="AC224" i="5"/>
  <c r="N196" i="4"/>
  <c r="P196" i="4"/>
  <c r="Q196" i="4" s="1"/>
  <c r="U195" i="4"/>
  <c r="AB195" i="4"/>
  <c r="E196" i="4"/>
  <c r="D363" i="1"/>
  <c r="E363" i="1" s="1"/>
  <c r="K227" i="6" l="1"/>
  <c r="R227" i="6"/>
  <c r="P228" i="6" s="1"/>
  <c r="Q228" i="6" s="1"/>
  <c r="AB227" i="6"/>
  <c r="D228" i="6"/>
  <c r="H228" i="6"/>
  <c r="C228" i="6"/>
  <c r="W227" i="6"/>
  <c r="AD226" i="6"/>
  <c r="U227" i="6"/>
  <c r="S228" i="6" s="1"/>
  <c r="T227" i="6"/>
  <c r="T225" i="5"/>
  <c r="H226" i="5"/>
  <c r="C226" i="5"/>
  <c r="E226" i="5" s="1"/>
  <c r="D226" i="5"/>
  <c r="M226" i="5"/>
  <c r="R225" i="5"/>
  <c r="AB225" i="5" s="1"/>
  <c r="V225" i="5"/>
  <c r="AD224" i="5"/>
  <c r="X195" i="4"/>
  <c r="S196" i="4"/>
  <c r="AC195" i="4"/>
  <c r="G196" i="4"/>
  <c r="I196" i="4" s="1"/>
  <c r="G363" i="1"/>
  <c r="B364" i="1" s="1"/>
  <c r="X227" i="6" l="1"/>
  <c r="V228" i="6" s="1"/>
  <c r="E228" i="6"/>
  <c r="G228" i="6" s="1"/>
  <c r="AC227" i="6"/>
  <c r="AD227" i="6"/>
  <c r="J228" i="6"/>
  <c r="T228" i="6"/>
  <c r="I228" i="6"/>
  <c r="W228" i="6"/>
  <c r="N226" i="5"/>
  <c r="W225" i="5"/>
  <c r="P226" i="5"/>
  <c r="U225" i="5"/>
  <c r="G226" i="5"/>
  <c r="I226" i="5" s="1"/>
  <c r="K196" i="4"/>
  <c r="O196" i="4"/>
  <c r="T196" i="4"/>
  <c r="V196" i="4"/>
  <c r="W196" i="4" s="1"/>
  <c r="AD195" i="4"/>
  <c r="B197" i="4"/>
  <c r="H197" i="4" s="1"/>
  <c r="D364" i="1"/>
  <c r="E364" i="1" s="1"/>
  <c r="K228" i="6" l="1"/>
  <c r="O228" i="6"/>
  <c r="B229" i="6"/>
  <c r="B227" i="5"/>
  <c r="O226" i="5"/>
  <c r="S226" i="5"/>
  <c r="X225" i="5"/>
  <c r="V226" i="5" s="1"/>
  <c r="AC225" i="5"/>
  <c r="Q226" i="5"/>
  <c r="M197" i="4"/>
  <c r="R196" i="4"/>
  <c r="AA196" i="4"/>
  <c r="C197" i="4"/>
  <c r="D197" i="4"/>
  <c r="J197" i="4" s="1"/>
  <c r="G364" i="1"/>
  <c r="B365" i="1" s="1"/>
  <c r="M229" i="6" l="1"/>
  <c r="R228" i="6"/>
  <c r="AA228" i="6"/>
  <c r="H229" i="6"/>
  <c r="D229" i="6"/>
  <c r="C229" i="6"/>
  <c r="W226" i="5"/>
  <c r="T226" i="5"/>
  <c r="AD225" i="5"/>
  <c r="AA226" i="5"/>
  <c r="M227" i="5"/>
  <c r="R226" i="5"/>
  <c r="H227" i="5"/>
  <c r="D227" i="5"/>
  <c r="C227" i="5"/>
  <c r="E227" i="5" s="1"/>
  <c r="P197" i="4"/>
  <c r="AB196" i="4"/>
  <c r="U196" i="4"/>
  <c r="N197" i="4"/>
  <c r="E197" i="4"/>
  <c r="D365" i="1"/>
  <c r="E365" i="1" s="1"/>
  <c r="J229" i="6" l="1"/>
  <c r="N229" i="6"/>
  <c r="P229" i="6"/>
  <c r="U228" i="6"/>
  <c r="AB228" i="6"/>
  <c r="E229" i="6"/>
  <c r="AB226" i="5"/>
  <c r="P227" i="5"/>
  <c r="Q227" i="5" s="1"/>
  <c r="U226" i="5"/>
  <c r="G227" i="5"/>
  <c r="N227" i="5"/>
  <c r="S197" i="4"/>
  <c r="X196" i="4"/>
  <c r="AC196" i="4"/>
  <c r="Q197" i="4"/>
  <c r="G197" i="4"/>
  <c r="I197" i="4"/>
  <c r="O197" i="4" s="1"/>
  <c r="G365" i="1"/>
  <c r="B366" i="1" s="1"/>
  <c r="X228" i="6" l="1"/>
  <c r="S229" i="6"/>
  <c r="AC228" i="6"/>
  <c r="G229" i="6"/>
  <c r="I229" i="6" s="1"/>
  <c r="Q229" i="6"/>
  <c r="O227" i="5"/>
  <c r="AC226" i="5"/>
  <c r="X226" i="5"/>
  <c r="S227" i="5"/>
  <c r="AA227" i="5"/>
  <c r="I227" i="5"/>
  <c r="M198" i="4"/>
  <c r="R197" i="4"/>
  <c r="AB197" i="4" s="1"/>
  <c r="V197" i="4"/>
  <c r="W197" i="4" s="1"/>
  <c r="AD196" i="4"/>
  <c r="K197" i="4"/>
  <c r="T197" i="4"/>
  <c r="AA197" i="4"/>
  <c r="B198" i="4"/>
  <c r="H198" i="4" s="1"/>
  <c r="D366" i="1"/>
  <c r="E366" i="1" s="1"/>
  <c r="K229" i="6" l="1"/>
  <c r="B230" i="6"/>
  <c r="O229" i="6"/>
  <c r="T229" i="6"/>
  <c r="V229" i="6"/>
  <c r="AD228" i="6"/>
  <c r="T227" i="5"/>
  <c r="B228" i="5"/>
  <c r="V227" i="5"/>
  <c r="AD226" i="5"/>
  <c r="R227" i="5"/>
  <c r="M228" i="5"/>
  <c r="P198" i="4"/>
  <c r="U197" i="4"/>
  <c r="N198" i="4"/>
  <c r="C198" i="4"/>
  <c r="D198" i="4"/>
  <c r="J198" i="4" s="1"/>
  <c r="G366" i="1"/>
  <c r="B367" i="1" s="1"/>
  <c r="D230" i="6" l="1"/>
  <c r="H230" i="6"/>
  <c r="C230" i="6"/>
  <c r="W229" i="6"/>
  <c r="M230" i="6"/>
  <c r="R229" i="6"/>
  <c r="AA229" i="6"/>
  <c r="W227" i="5"/>
  <c r="P228" i="5"/>
  <c r="AB227" i="5"/>
  <c r="N228" i="5"/>
  <c r="H228" i="5"/>
  <c r="C228" i="5"/>
  <c r="E228" i="5" s="1"/>
  <c r="D228" i="5"/>
  <c r="U227" i="5"/>
  <c r="AC227" i="5" s="1"/>
  <c r="S198" i="4"/>
  <c r="X197" i="4"/>
  <c r="Q198" i="4"/>
  <c r="AC197" i="4"/>
  <c r="E198" i="4"/>
  <c r="D367" i="1"/>
  <c r="E367" i="1" s="1"/>
  <c r="J230" i="6" l="1"/>
  <c r="E230" i="6"/>
  <c r="G230" i="6" s="1"/>
  <c r="I230" i="6" s="1"/>
  <c r="U229" i="6"/>
  <c r="P230" i="6"/>
  <c r="AB229" i="6"/>
  <c r="N230" i="6"/>
  <c r="Q228" i="5"/>
  <c r="G228" i="5"/>
  <c r="S228" i="5"/>
  <c r="X227" i="5"/>
  <c r="V228" i="5" s="1"/>
  <c r="AD227" i="5"/>
  <c r="V198" i="4"/>
  <c r="W198" i="4" s="1"/>
  <c r="AD197" i="4"/>
  <c r="T198" i="4"/>
  <c r="G198" i="4"/>
  <c r="I198" i="4" s="1"/>
  <c r="G367" i="1"/>
  <c r="B368" i="1" s="1"/>
  <c r="K230" i="6" l="1"/>
  <c r="B231" i="6"/>
  <c r="O230" i="6"/>
  <c r="AA230" i="6" s="1"/>
  <c r="Q230" i="6"/>
  <c r="S230" i="6"/>
  <c r="X229" i="6"/>
  <c r="AC229" i="6"/>
  <c r="O228" i="5"/>
  <c r="W228" i="5"/>
  <c r="T228" i="5"/>
  <c r="I228" i="5"/>
  <c r="K198" i="4"/>
  <c r="O198" i="4"/>
  <c r="B199" i="4"/>
  <c r="H199" i="4" s="1"/>
  <c r="D368" i="1"/>
  <c r="E368" i="1" s="1"/>
  <c r="G368" i="1" s="1"/>
  <c r="T230" i="6" l="1"/>
  <c r="R230" i="6"/>
  <c r="AB230" i="6" s="1"/>
  <c r="M231" i="6"/>
  <c r="D231" i="6"/>
  <c r="H231" i="6"/>
  <c r="C231" i="6"/>
  <c r="E231" i="6" s="1"/>
  <c r="V230" i="6"/>
  <c r="AD229" i="6"/>
  <c r="B229" i="5"/>
  <c r="AA228" i="5"/>
  <c r="M229" i="5"/>
  <c r="R228" i="5"/>
  <c r="M199" i="4"/>
  <c r="R198" i="4"/>
  <c r="AA198" i="4"/>
  <c r="C199" i="4"/>
  <c r="D199" i="4"/>
  <c r="J199" i="4" s="1"/>
  <c r="B369" i="1"/>
  <c r="W230" i="6" l="1"/>
  <c r="U230" i="6"/>
  <c r="P231" i="6"/>
  <c r="N231" i="6"/>
  <c r="G231" i="6"/>
  <c r="I231" i="6" s="1"/>
  <c r="J231" i="6"/>
  <c r="AC230" i="6"/>
  <c r="P229" i="5"/>
  <c r="U228" i="5"/>
  <c r="AB228" i="5"/>
  <c r="H229" i="5"/>
  <c r="C229" i="5"/>
  <c r="E229" i="5" s="1"/>
  <c r="D229" i="5"/>
  <c r="N229" i="5"/>
  <c r="P199" i="4"/>
  <c r="U198" i="4"/>
  <c r="AB198" i="4"/>
  <c r="N199" i="4"/>
  <c r="E199" i="4"/>
  <c r="D369" i="1"/>
  <c r="E369" i="1" s="1"/>
  <c r="G369" i="1" s="1"/>
  <c r="K231" i="6" l="1"/>
  <c r="B232" i="6"/>
  <c r="O231" i="6"/>
  <c r="Q231" i="6"/>
  <c r="S231" i="6"/>
  <c r="X230" i="6"/>
  <c r="V231" i="6" s="1"/>
  <c r="AA231" i="6"/>
  <c r="X228" i="5"/>
  <c r="S229" i="5"/>
  <c r="AC228" i="5"/>
  <c r="G229" i="5"/>
  <c r="I229" i="5"/>
  <c r="Q229" i="5"/>
  <c r="S199" i="4"/>
  <c r="X198" i="4"/>
  <c r="AC198" i="4"/>
  <c r="Q199" i="4"/>
  <c r="G199" i="4"/>
  <c r="I199" i="4" s="1"/>
  <c r="T231" i="6" l="1"/>
  <c r="AD230" i="6"/>
  <c r="M232" i="6"/>
  <c r="R231" i="6"/>
  <c r="D232" i="6"/>
  <c r="J232" i="6" s="1"/>
  <c r="H232" i="6"/>
  <c r="C232" i="6"/>
  <c r="E232" i="6" s="1"/>
  <c r="G232" i="6" s="1"/>
  <c r="W231" i="6"/>
  <c r="T229" i="5"/>
  <c r="B230" i="5"/>
  <c r="V229" i="5"/>
  <c r="W229" i="5" s="1"/>
  <c r="AD228" i="5"/>
  <c r="O229" i="5"/>
  <c r="V199" i="4"/>
  <c r="W199" i="4" s="1"/>
  <c r="AD198" i="4"/>
  <c r="K199" i="4"/>
  <c r="O199" i="4"/>
  <c r="T199" i="4"/>
  <c r="B200" i="4"/>
  <c r="H200" i="4" s="1"/>
  <c r="I232" i="6" l="1"/>
  <c r="O232" i="6" s="1"/>
  <c r="M233" i="6" s="1"/>
  <c r="P232" i="6"/>
  <c r="U231" i="6"/>
  <c r="AC231" i="6" s="1"/>
  <c r="N232" i="6"/>
  <c r="AB231" i="6"/>
  <c r="R229" i="5"/>
  <c r="M230" i="5"/>
  <c r="AA229" i="5"/>
  <c r="H230" i="5"/>
  <c r="D230" i="5"/>
  <c r="C230" i="5"/>
  <c r="E230" i="5" s="1"/>
  <c r="M200" i="4"/>
  <c r="R199" i="4"/>
  <c r="AA199" i="4"/>
  <c r="C200" i="4"/>
  <c r="D200" i="4"/>
  <c r="J200" i="4" s="1"/>
  <c r="AA232" i="6" l="1"/>
  <c r="N233" i="6"/>
  <c r="R232" i="6"/>
  <c r="P233" i="6" s="1"/>
  <c r="S232" i="6"/>
  <c r="X231" i="6"/>
  <c r="Q232" i="6"/>
  <c r="K232" i="6"/>
  <c r="B233" i="6"/>
  <c r="G230" i="5"/>
  <c r="I230" i="5"/>
  <c r="N230" i="5"/>
  <c r="P230" i="5"/>
  <c r="U229" i="5"/>
  <c r="AB229" i="5"/>
  <c r="P200" i="4"/>
  <c r="U199" i="4"/>
  <c r="AB199" i="4"/>
  <c r="N200" i="4"/>
  <c r="E200" i="4"/>
  <c r="AB232" i="6" l="1"/>
  <c r="Q233" i="6"/>
  <c r="H233" i="6"/>
  <c r="D233" i="6"/>
  <c r="C233" i="6"/>
  <c r="E233" i="6" s="1"/>
  <c r="G233" i="6" s="1"/>
  <c r="U232" i="6"/>
  <c r="X232" i="6" s="1"/>
  <c r="V232" i="6"/>
  <c r="AD231" i="6"/>
  <c r="T232" i="6"/>
  <c r="AC232" i="6" s="1"/>
  <c r="S233" i="6"/>
  <c r="S230" i="5"/>
  <c r="X229" i="5"/>
  <c r="AC229" i="5"/>
  <c r="O230" i="5"/>
  <c r="Q230" i="5"/>
  <c r="AA230" i="5"/>
  <c r="B231" i="5"/>
  <c r="S200" i="4"/>
  <c r="X199" i="4"/>
  <c r="AC199" i="4"/>
  <c r="Q200" i="4"/>
  <c r="G200" i="4"/>
  <c r="I200" i="4" s="1"/>
  <c r="J233" i="6" l="1"/>
  <c r="I233" i="6"/>
  <c r="T233" i="6"/>
  <c r="V233" i="6"/>
  <c r="W232" i="6"/>
  <c r="AD232" i="6" s="1"/>
  <c r="M231" i="5"/>
  <c r="R230" i="5"/>
  <c r="V230" i="5"/>
  <c r="AD229" i="5"/>
  <c r="H231" i="5"/>
  <c r="D231" i="5"/>
  <c r="C231" i="5"/>
  <c r="E231" i="5" s="1"/>
  <c r="AB230" i="5"/>
  <c r="T230" i="5"/>
  <c r="K200" i="4"/>
  <c r="O200" i="4"/>
  <c r="V200" i="4"/>
  <c r="W200" i="4" s="1"/>
  <c r="AD199" i="4"/>
  <c r="T200" i="4"/>
  <c r="B201" i="4"/>
  <c r="H201" i="4" s="1"/>
  <c r="W233" i="6" l="1"/>
  <c r="K233" i="6"/>
  <c r="O233" i="6"/>
  <c r="B234" i="6"/>
  <c r="G231" i="5"/>
  <c r="I231" i="5" s="1"/>
  <c r="W230" i="5"/>
  <c r="P231" i="5"/>
  <c r="U230" i="5"/>
  <c r="N231" i="5"/>
  <c r="M201" i="4"/>
  <c r="R200" i="4"/>
  <c r="AA200" i="4"/>
  <c r="C201" i="4"/>
  <c r="D201" i="4"/>
  <c r="J201" i="4" s="1"/>
  <c r="H234" i="6" l="1"/>
  <c r="D234" i="6"/>
  <c r="C234" i="6"/>
  <c r="E234" i="6" s="1"/>
  <c r="G234" i="6" s="1"/>
  <c r="M234" i="6"/>
  <c r="R233" i="6"/>
  <c r="AA233" i="6"/>
  <c r="B232" i="5"/>
  <c r="O231" i="5"/>
  <c r="S231" i="5"/>
  <c r="X230" i="5"/>
  <c r="V231" i="5" s="1"/>
  <c r="W231" i="5" s="1"/>
  <c r="Q231" i="5"/>
  <c r="AA231" i="5"/>
  <c r="AC230" i="5"/>
  <c r="P201" i="4"/>
  <c r="U200" i="4"/>
  <c r="AB200" i="4"/>
  <c r="N201" i="4"/>
  <c r="E201" i="4"/>
  <c r="J234" i="6" l="1"/>
  <c r="U233" i="6"/>
  <c r="P234" i="6"/>
  <c r="AB233" i="6"/>
  <c r="N234" i="6"/>
  <c r="I234" i="6"/>
  <c r="O234" i="6" s="1"/>
  <c r="R234" i="6" s="1"/>
  <c r="T231" i="5"/>
  <c r="M232" i="5"/>
  <c r="R231" i="5"/>
  <c r="AB231" i="5" s="1"/>
  <c r="AD230" i="5"/>
  <c r="H232" i="5"/>
  <c r="D232" i="5"/>
  <c r="C232" i="5"/>
  <c r="E232" i="5" s="1"/>
  <c r="S201" i="4"/>
  <c r="X200" i="4"/>
  <c r="AC200" i="4"/>
  <c r="Q201" i="4"/>
  <c r="G201" i="4"/>
  <c r="I201" i="4" s="1"/>
  <c r="AA234" i="6" l="1"/>
  <c r="M235" i="6"/>
  <c r="N235" i="6" s="1"/>
  <c r="K234" i="6"/>
  <c r="B235" i="6"/>
  <c r="P235" i="6"/>
  <c r="U234" i="6"/>
  <c r="Q234" i="6"/>
  <c r="AB234" i="6" s="1"/>
  <c r="X233" i="6"/>
  <c r="S234" i="6"/>
  <c r="AC233" i="6"/>
  <c r="N232" i="5"/>
  <c r="G232" i="5"/>
  <c r="I232" i="5" s="1"/>
  <c r="P232" i="5"/>
  <c r="U231" i="5"/>
  <c r="AC231" i="5"/>
  <c r="K201" i="4"/>
  <c r="O201" i="4"/>
  <c r="V201" i="4"/>
  <c r="AD200" i="4"/>
  <c r="T201" i="4"/>
  <c r="B202" i="4"/>
  <c r="H202" i="4" s="1"/>
  <c r="S235" i="6" l="1"/>
  <c r="T234" i="6"/>
  <c r="AC234" i="6" s="1"/>
  <c r="X234" i="6"/>
  <c r="Q235" i="6"/>
  <c r="V234" i="6"/>
  <c r="AD233" i="6"/>
  <c r="H235" i="6"/>
  <c r="D235" i="6"/>
  <c r="C235" i="6"/>
  <c r="B233" i="5"/>
  <c r="O232" i="5"/>
  <c r="S232" i="5"/>
  <c r="X231" i="5"/>
  <c r="Q232" i="5"/>
  <c r="AA232" i="5"/>
  <c r="W201" i="4"/>
  <c r="M202" i="4"/>
  <c r="R201" i="4"/>
  <c r="AA201" i="4"/>
  <c r="C202" i="4"/>
  <c r="D202" i="4"/>
  <c r="J202" i="4" s="1"/>
  <c r="E235" i="6" l="1"/>
  <c r="G235" i="6" s="1"/>
  <c r="I235" i="6" s="1"/>
  <c r="J235" i="6"/>
  <c r="W234" i="6"/>
  <c r="AD234" i="6" s="1"/>
  <c r="V235" i="6"/>
  <c r="T235" i="6"/>
  <c r="T232" i="5"/>
  <c r="M233" i="5"/>
  <c r="R232" i="5"/>
  <c r="AB232" i="5" s="1"/>
  <c r="H233" i="5"/>
  <c r="C233" i="5"/>
  <c r="D233" i="5"/>
  <c r="V232" i="5"/>
  <c r="AD231" i="5"/>
  <c r="P202" i="4"/>
  <c r="U201" i="4"/>
  <c r="AB201" i="4"/>
  <c r="N202" i="4"/>
  <c r="E202" i="4"/>
  <c r="K235" i="6" l="1"/>
  <c r="O235" i="6"/>
  <c r="B236" i="6"/>
  <c r="W235" i="6"/>
  <c r="E233" i="5"/>
  <c r="N233" i="5"/>
  <c r="W232" i="5"/>
  <c r="P233" i="5"/>
  <c r="U232" i="5"/>
  <c r="AC232" i="5"/>
  <c r="S202" i="4"/>
  <c r="X201" i="4"/>
  <c r="AC201" i="4"/>
  <c r="Q202" i="4"/>
  <c r="G202" i="4"/>
  <c r="I202" i="4" s="1"/>
  <c r="H236" i="6" l="1"/>
  <c r="D236" i="6"/>
  <c r="C236" i="6"/>
  <c r="E236" i="6" s="1"/>
  <c r="G236" i="6" s="1"/>
  <c r="M236" i="6"/>
  <c r="R235" i="6"/>
  <c r="AA235" i="6"/>
  <c r="AD232" i="5"/>
  <c r="G233" i="5"/>
  <c r="I233" i="5"/>
  <c r="X232" i="5"/>
  <c r="V233" i="5" s="1"/>
  <c r="S233" i="5"/>
  <c r="Q233" i="5"/>
  <c r="K202" i="4"/>
  <c r="O202" i="4"/>
  <c r="V202" i="4"/>
  <c r="W202" i="4" s="1"/>
  <c r="AD201" i="4"/>
  <c r="T202" i="4"/>
  <c r="B203" i="4"/>
  <c r="H203" i="4" s="1"/>
  <c r="P236" i="6" l="1"/>
  <c r="U235" i="6"/>
  <c r="AB235" i="6"/>
  <c r="J236" i="6"/>
  <c r="N236" i="6"/>
  <c r="I236" i="6"/>
  <c r="O236" i="6" s="1"/>
  <c r="T233" i="5"/>
  <c r="W233" i="5"/>
  <c r="B234" i="5"/>
  <c r="O233" i="5"/>
  <c r="M203" i="4"/>
  <c r="R202" i="4"/>
  <c r="AA202" i="4"/>
  <c r="C203" i="4"/>
  <c r="D203" i="4"/>
  <c r="J203" i="4" s="1"/>
  <c r="M237" i="6" l="1"/>
  <c r="R236" i="6"/>
  <c r="U236" i="6" s="1"/>
  <c r="AA236" i="6"/>
  <c r="S236" i="6"/>
  <c r="X235" i="6"/>
  <c r="AC235" i="6"/>
  <c r="K236" i="6"/>
  <c r="B237" i="6"/>
  <c r="Q236" i="6"/>
  <c r="P237" i="6"/>
  <c r="M234" i="5"/>
  <c r="R233" i="5"/>
  <c r="AA233" i="5"/>
  <c r="H234" i="5"/>
  <c r="D234" i="5"/>
  <c r="C234" i="5"/>
  <c r="P203" i="4"/>
  <c r="U202" i="4"/>
  <c r="AB202" i="4"/>
  <c r="E203" i="4"/>
  <c r="G203" i="4" s="1"/>
  <c r="I203" i="4" s="1"/>
  <c r="O203" i="4" s="1"/>
  <c r="N203" i="4"/>
  <c r="AB236" i="6" l="1"/>
  <c r="H237" i="6"/>
  <c r="D237" i="6"/>
  <c r="J237" i="6" s="1"/>
  <c r="C237" i="6"/>
  <c r="X236" i="6"/>
  <c r="T236" i="6"/>
  <c r="AC236" i="6" s="1"/>
  <c r="S237" i="6"/>
  <c r="Q237" i="6"/>
  <c r="V236" i="6"/>
  <c r="AD235" i="6"/>
  <c r="N237" i="6"/>
  <c r="E234" i="5"/>
  <c r="P234" i="5"/>
  <c r="U233" i="5"/>
  <c r="AB233" i="5"/>
  <c r="N234" i="5"/>
  <c r="M204" i="4"/>
  <c r="R203" i="4"/>
  <c r="P204" i="4" s="1"/>
  <c r="S203" i="4"/>
  <c r="X202" i="4"/>
  <c r="AC202" i="4"/>
  <c r="AA203" i="4"/>
  <c r="Q203" i="4"/>
  <c r="K203" i="4"/>
  <c r="W236" i="6" l="1"/>
  <c r="AD236" i="6" s="1"/>
  <c r="V237" i="6"/>
  <c r="T237" i="6"/>
  <c r="E237" i="6"/>
  <c r="S234" i="5"/>
  <c r="X233" i="5"/>
  <c r="AC233" i="5"/>
  <c r="Q234" i="5"/>
  <c r="G234" i="5"/>
  <c r="I234" i="5"/>
  <c r="AB203" i="4"/>
  <c r="U203" i="4"/>
  <c r="S204" i="4" s="1"/>
  <c r="T204" i="4" s="1"/>
  <c r="V203" i="4"/>
  <c r="W203" i="4" s="1"/>
  <c r="AD202" i="4"/>
  <c r="T203" i="4"/>
  <c r="Q204" i="4"/>
  <c r="N204" i="4"/>
  <c r="B204" i="4"/>
  <c r="H204" i="4" s="1"/>
  <c r="G237" i="6" l="1"/>
  <c r="I237" i="6" s="1"/>
  <c r="W237" i="6"/>
  <c r="T234" i="5"/>
  <c r="B235" i="5"/>
  <c r="O234" i="5"/>
  <c r="V234" i="5"/>
  <c r="AD233" i="5"/>
  <c r="AC203" i="4"/>
  <c r="X203" i="4"/>
  <c r="V204" i="4" s="1"/>
  <c r="W204" i="4" s="1"/>
  <c r="C204" i="4"/>
  <c r="D204" i="4"/>
  <c r="J204" i="4" s="1"/>
  <c r="K237" i="6" l="1"/>
  <c r="B238" i="6"/>
  <c r="O237" i="6"/>
  <c r="W234" i="5"/>
  <c r="H235" i="5"/>
  <c r="D235" i="5"/>
  <c r="C235" i="5"/>
  <c r="E235" i="5" s="1"/>
  <c r="AA234" i="5"/>
  <c r="M235" i="5"/>
  <c r="R234" i="5"/>
  <c r="E204" i="4"/>
  <c r="G204" i="4" s="1"/>
  <c r="I204" i="4" s="1"/>
  <c r="O204" i="4" s="1"/>
  <c r="AD203" i="4"/>
  <c r="M238" i="6" l="1"/>
  <c r="R237" i="6"/>
  <c r="AA237" i="6"/>
  <c r="D238" i="6"/>
  <c r="H238" i="6"/>
  <c r="C238" i="6"/>
  <c r="P235" i="5"/>
  <c r="U234" i="5"/>
  <c r="AB234" i="5"/>
  <c r="N235" i="5"/>
  <c r="O235" i="5"/>
  <c r="R235" i="5" s="1"/>
  <c r="P236" i="5" s="1"/>
  <c r="G235" i="5"/>
  <c r="I235" i="5"/>
  <c r="B236" i="5" s="1"/>
  <c r="M205" i="4"/>
  <c r="R204" i="4"/>
  <c r="AA204" i="4"/>
  <c r="K204" i="4"/>
  <c r="E238" i="6" l="1"/>
  <c r="G238" i="6" s="1"/>
  <c r="I238" i="6" s="1"/>
  <c r="O238" i="6" s="1"/>
  <c r="R238" i="6" s="1"/>
  <c r="J238" i="6"/>
  <c r="P238" i="6"/>
  <c r="U237" i="6"/>
  <c r="AB237" i="6"/>
  <c r="N238" i="6"/>
  <c r="H236" i="5"/>
  <c r="D236" i="5"/>
  <c r="C236" i="5"/>
  <c r="E236" i="5" s="1"/>
  <c r="M236" i="5"/>
  <c r="Q236" i="5"/>
  <c r="AC234" i="5"/>
  <c r="X234" i="5"/>
  <c r="S235" i="5"/>
  <c r="AA235" i="5"/>
  <c r="Q235" i="5"/>
  <c r="AB235" i="5" s="1"/>
  <c r="U235" i="5"/>
  <c r="S236" i="5" s="1"/>
  <c r="N205" i="4"/>
  <c r="U204" i="4"/>
  <c r="P205" i="4"/>
  <c r="AB204" i="4"/>
  <c r="B205" i="4"/>
  <c r="H205" i="4" s="1"/>
  <c r="AA238" i="6" l="1"/>
  <c r="M239" i="6"/>
  <c r="X237" i="6"/>
  <c r="S238" i="6"/>
  <c r="AC237" i="6"/>
  <c r="P239" i="6"/>
  <c r="U238" i="6"/>
  <c r="Q238" i="6"/>
  <c r="AB238" i="6" s="1"/>
  <c r="K238" i="6"/>
  <c r="B239" i="6"/>
  <c r="T235" i="5"/>
  <c r="AC235" i="5" s="1"/>
  <c r="X235" i="5"/>
  <c r="G236" i="5"/>
  <c r="I236" i="5"/>
  <c r="T236" i="5"/>
  <c r="V235" i="5"/>
  <c r="AD234" i="5"/>
  <c r="N236" i="5"/>
  <c r="O236" i="5"/>
  <c r="R236" i="5" s="1"/>
  <c r="M237" i="5"/>
  <c r="Q205" i="4"/>
  <c r="S205" i="4"/>
  <c r="X204" i="4"/>
  <c r="AC204" i="4"/>
  <c r="C205" i="4"/>
  <c r="D205" i="4"/>
  <c r="J205" i="4" s="1"/>
  <c r="S239" i="6" l="1"/>
  <c r="X238" i="6"/>
  <c r="T238" i="6"/>
  <c r="AC238" i="6" s="1"/>
  <c r="V238" i="6"/>
  <c r="AD237" i="6"/>
  <c r="H239" i="6"/>
  <c r="D239" i="6"/>
  <c r="C239" i="6"/>
  <c r="Q239" i="6"/>
  <c r="N239" i="6"/>
  <c r="U236" i="5"/>
  <c r="P237" i="5"/>
  <c r="AB236" i="5"/>
  <c r="W235" i="5"/>
  <c r="AD235" i="5" s="1"/>
  <c r="V236" i="5"/>
  <c r="B237" i="5"/>
  <c r="AA236" i="5"/>
  <c r="N237" i="5"/>
  <c r="AC236" i="5"/>
  <c r="V205" i="4"/>
  <c r="W205" i="4" s="1"/>
  <c r="AD204" i="4"/>
  <c r="T205" i="4"/>
  <c r="E205" i="4"/>
  <c r="E239" i="6" l="1"/>
  <c r="G239" i="6" s="1"/>
  <c r="J239" i="6"/>
  <c r="V239" i="6"/>
  <c r="W238" i="6"/>
  <c r="AD238" i="6" s="1"/>
  <c r="I239" i="6"/>
  <c r="T239" i="6"/>
  <c r="H237" i="5"/>
  <c r="C237" i="5"/>
  <c r="E237" i="5" s="1"/>
  <c r="D237" i="5"/>
  <c r="Q237" i="5"/>
  <c r="W236" i="5"/>
  <c r="S237" i="5"/>
  <c r="X236" i="5"/>
  <c r="V237" i="5" s="1"/>
  <c r="G205" i="4"/>
  <c r="I205" i="4" s="1"/>
  <c r="W239" i="6" l="1"/>
  <c r="K239" i="6"/>
  <c r="B240" i="6"/>
  <c r="O239" i="6"/>
  <c r="W237" i="5"/>
  <c r="AD236" i="5"/>
  <c r="G237" i="5"/>
  <c r="I237" i="5"/>
  <c r="T237" i="5"/>
  <c r="K205" i="4"/>
  <c r="O205" i="4"/>
  <c r="B206" i="4"/>
  <c r="H206" i="4" s="1"/>
  <c r="M240" i="6" l="1"/>
  <c r="R239" i="6"/>
  <c r="AA239" i="6"/>
  <c r="H240" i="6"/>
  <c r="D240" i="6"/>
  <c r="C240" i="6"/>
  <c r="B238" i="5"/>
  <c r="O237" i="5"/>
  <c r="M206" i="4"/>
  <c r="R205" i="4"/>
  <c r="AA205" i="4"/>
  <c r="C206" i="4"/>
  <c r="D206" i="4"/>
  <c r="J206" i="4" s="1"/>
  <c r="E240" i="6" l="1"/>
  <c r="G240" i="6" s="1"/>
  <c r="J240" i="6"/>
  <c r="P240" i="6"/>
  <c r="U239" i="6"/>
  <c r="AB239" i="6"/>
  <c r="N240" i="6"/>
  <c r="H238" i="5"/>
  <c r="C238" i="5"/>
  <c r="D238" i="5"/>
  <c r="M238" i="5"/>
  <c r="R237" i="5"/>
  <c r="AA237" i="5"/>
  <c r="N206" i="4"/>
  <c r="P206" i="4"/>
  <c r="Q206" i="4" s="1"/>
  <c r="U205" i="4"/>
  <c r="AB205" i="4"/>
  <c r="E206" i="4"/>
  <c r="I240" i="6" l="1"/>
  <c r="O240" i="6" s="1"/>
  <c r="M241" i="6" s="1"/>
  <c r="S240" i="6"/>
  <c r="X239" i="6"/>
  <c r="AC239" i="6"/>
  <c r="Q240" i="6"/>
  <c r="K240" i="6"/>
  <c r="P238" i="5"/>
  <c r="U237" i="5"/>
  <c r="AB237" i="5"/>
  <c r="E238" i="5"/>
  <c r="N238" i="5"/>
  <c r="AC205" i="4"/>
  <c r="X205" i="4"/>
  <c r="S206" i="4"/>
  <c r="G206" i="4"/>
  <c r="I206" i="4" s="1"/>
  <c r="AA240" i="6" l="1"/>
  <c r="R240" i="6"/>
  <c r="P241" i="6" s="1"/>
  <c r="Q241" i="6" s="1"/>
  <c r="B241" i="6"/>
  <c r="V240" i="6"/>
  <c r="AD239" i="6"/>
  <c r="H241" i="6"/>
  <c r="D241" i="6"/>
  <c r="C241" i="6"/>
  <c r="E241" i="6" s="1"/>
  <c r="G241" i="6" s="1"/>
  <c r="T240" i="6"/>
  <c r="N241" i="6"/>
  <c r="G238" i="5"/>
  <c r="I238" i="5" s="1"/>
  <c r="S238" i="5"/>
  <c r="X237" i="5"/>
  <c r="AC237" i="5"/>
  <c r="Q238" i="5"/>
  <c r="K206" i="4"/>
  <c r="O206" i="4"/>
  <c r="T206" i="4"/>
  <c r="V206" i="4"/>
  <c r="AD205" i="4"/>
  <c r="B207" i="4"/>
  <c r="H207" i="4" s="1"/>
  <c r="U240" i="6" l="1"/>
  <c r="AB240" i="6"/>
  <c r="J241" i="6"/>
  <c r="I241" i="6"/>
  <c r="W240" i="6"/>
  <c r="B239" i="5"/>
  <c r="O238" i="5"/>
  <c r="V238" i="5"/>
  <c r="AD237" i="5"/>
  <c r="T238" i="5"/>
  <c r="W206" i="4"/>
  <c r="M207" i="4"/>
  <c r="R206" i="4"/>
  <c r="AA206" i="4"/>
  <c r="C207" i="4"/>
  <c r="E207" i="4" s="1"/>
  <c r="D207" i="4"/>
  <c r="J207" i="4" s="1"/>
  <c r="S241" i="6" l="1"/>
  <c r="T241" i="6" s="1"/>
  <c r="X240" i="6"/>
  <c r="V241" i="6" s="1"/>
  <c r="AC240" i="6"/>
  <c r="W241" i="6"/>
  <c r="K241" i="6"/>
  <c r="B242" i="6"/>
  <c r="O241" i="6"/>
  <c r="W238" i="5"/>
  <c r="M239" i="5"/>
  <c r="R238" i="5"/>
  <c r="AA238" i="5"/>
  <c r="H239" i="5"/>
  <c r="C239" i="5"/>
  <c r="E239" i="5" s="1"/>
  <c r="D239" i="5"/>
  <c r="P207" i="4"/>
  <c r="AB206" i="4"/>
  <c r="U206" i="4"/>
  <c r="N207" i="4"/>
  <c r="G207" i="4"/>
  <c r="I207" i="4" s="1"/>
  <c r="O207" i="4" s="1"/>
  <c r="AD240" i="6" l="1"/>
  <c r="R241" i="6"/>
  <c r="M242" i="6"/>
  <c r="AA241" i="6"/>
  <c r="D242" i="6"/>
  <c r="H242" i="6"/>
  <c r="C242" i="6"/>
  <c r="N239" i="5"/>
  <c r="G239" i="5"/>
  <c r="I239" i="5" s="1"/>
  <c r="P239" i="5"/>
  <c r="U238" i="5"/>
  <c r="AB238" i="5"/>
  <c r="M208" i="4"/>
  <c r="R207" i="4"/>
  <c r="P208" i="4" s="1"/>
  <c r="AA207" i="4"/>
  <c r="X206" i="4"/>
  <c r="S207" i="4"/>
  <c r="AC206" i="4"/>
  <c r="Q207" i="4"/>
  <c r="AB207" i="4" s="1"/>
  <c r="K207" i="4"/>
  <c r="E242" i="6" l="1"/>
  <c r="G242" i="6" s="1"/>
  <c r="I242" i="6" s="1"/>
  <c r="O242" i="6" s="1"/>
  <c r="J242" i="6"/>
  <c r="N242" i="6"/>
  <c r="U241" i="6"/>
  <c r="P242" i="6"/>
  <c r="AB241" i="6"/>
  <c r="B240" i="5"/>
  <c r="O239" i="5"/>
  <c r="S239" i="5"/>
  <c r="X238" i="5"/>
  <c r="AC238" i="5"/>
  <c r="Q239" i="5"/>
  <c r="U207" i="4"/>
  <c r="V207" i="4"/>
  <c r="W207" i="4" s="1"/>
  <c r="AD206" i="4"/>
  <c r="Q208" i="4"/>
  <c r="T207" i="4"/>
  <c r="AC207" i="4" s="1"/>
  <c r="S208" i="4"/>
  <c r="N208" i="4"/>
  <c r="B208" i="4"/>
  <c r="H208" i="4" s="1"/>
  <c r="M243" i="6" l="1"/>
  <c r="R242" i="6"/>
  <c r="AA242" i="6"/>
  <c r="S242" i="6"/>
  <c r="X241" i="6"/>
  <c r="AC241" i="6"/>
  <c r="Q242" i="6"/>
  <c r="AB242" i="6" s="1"/>
  <c r="P243" i="6"/>
  <c r="K242" i="6"/>
  <c r="B243" i="6"/>
  <c r="T239" i="5"/>
  <c r="AB239" i="5"/>
  <c r="R239" i="5"/>
  <c r="M240" i="5"/>
  <c r="AA239" i="5"/>
  <c r="H240" i="5"/>
  <c r="C240" i="5"/>
  <c r="E240" i="5" s="1"/>
  <c r="D240" i="5"/>
  <c r="V239" i="5"/>
  <c r="W239" i="5" s="1"/>
  <c r="AD238" i="5"/>
  <c r="T208" i="4"/>
  <c r="X207" i="4"/>
  <c r="V208" i="4" s="1"/>
  <c r="W208" i="4" s="1"/>
  <c r="C208" i="4"/>
  <c r="D208" i="4"/>
  <c r="J208" i="4" s="1"/>
  <c r="U242" i="6" l="1"/>
  <c r="X242" i="6" s="1"/>
  <c r="S243" i="6"/>
  <c r="T242" i="6"/>
  <c r="AC242" i="6" s="1"/>
  <c r="D243" i="6"/>
  <c r="H243" i="6"/>
  <c r="C243" i="6"/>
  <c r="Q243" i="6"/>
  <c r="V242" i="6"/>
  <c r="AD241" i="6"/>
  <c r="N243" i="6"/>
  <c r="N240" i="5"/>
  <c r="G240" i="5"/>
  <c r="I240" i="5" s="1"/>
  <c r="U239" i="5"/>
  <c r="P240" i="5"/>
  <c r="AD207" i="4"/>
  <c r="E208" i="4"/>
  <c r="E243" i="6" l="1"/>
  <c r="G243" i="6" s="1"/>
  <c r="V243" i="6"/>
  <c r="W242" i="6"/>
  <c r="AD242" i="6" s="1"/>
  <c r="J243" i="6"/>
  <c r="I243" i="6"/>
  <c r="T243" i="6"/>
  <c r="O240" i="5"/>
  <c r="X239" i="5"/>
  <c r="S240" i="5"/>
  <c r="AA240" i="5"/>
  <c r="AC239" i="5"/>
  <c r="B241" i="5"/>
  <c r="Q240" i="5"/>
  <c r="G208" i="4"/>
  <c r="I208" i="4"/>
  <c r="K243" i="6" l="1"/>
  <c r="B244" i="6"/>
  <c r="O243" i="6"/>
  <c r="W243" i="6"/>
  <c r="T240" i="5"/>
  <c r="H241" i="5"/>
  <c r="C241" i="5"/>
  <c r="E241" i="5" s="1"/>
  <c r="D241" i="5"/>
  <c r="V240" i="5"/>
  <c r="AD239" i="5"/>
  <c r="M241" i="5"/>
  <c r="R240" i="5"/>
  <c r="P241" i="5" s="1"/>
  <c r="K208" i="4"/>
  <c r="O208" i="4"/>
  <c r="B209" i="4"/>
  <c r="H209" i="4" s="1"/>
  <c r="R243" i="6" l="1"/>
  <c r="M244" i="6"/>
  <c r="AA243" i="6"/>
  <c r="H244" i="6"/>
  <c r="D244" i="6"/>
  <c r="C244" i="6"/>
  <c r="E244" i="6" s="1"/>
  <c r="G244" i="6" s="1"/>
  <c r="N241" i="5"/>
  <c r="Q241" i="5"/>
  <c r="W240" i="5"/>
  <c r="AB240" i="5"/>
  <c r="G241" i="5"/>
  <c r="I241" i="5"/>
  <c r="B242" i="5" s="1"/>
  <c r="U240" i="5"/>
  <c r="AC240" i="5" s="1"/>
  <c r="M209" i="4"/>
  <c r="R208" i="4"/>
  <c r="AA208" i="4"/>
  <c r="C209" i="4"/>
  <c r="D209" i="4"/>
  <c r="J209" i="4" s="1"/>
  <c r="I244" i="6" l="1"/>
  <c r="O244" i="6" s="1"/>
  <c r="J244" i="6"/>
  <c r="N244" i="6"/>
  <c r="P244" i="6"/>
  <c r="U243" i="6"/>
  <c r="AB243" i="6"/>
  <c r="O241" i="5"/>
  <c r="H242" i="5"/>
  <c r="C242" i="5"/>
  <c r="D242" i="5"/>
  <c r="S241" i="5"/>
  <c r="X240" i="5"/>
  <c r="V241" i="5" s="1"/>
  <c r="P209" i="4"/>
  <c r="U208" i="4"/>
  <c r="AB208" i="4"/>
  <c r="N209" i="4"/>
  <c r="E209" i="4"/>
  <c r="R244" i="6" l="1"/>
  <c r="P245" i="6" s="1"/>
  <c r="M245" i="6"/>
  <c r="S244" i="6"/>
  <c r="X243" i="6"/>
  <c r="AC243" i="6"/>
  <c r="Q244" i="6"/>
  <c r="AB244" i="6" s="1"/>
  <c r="AA244" i="6"/>
  <c r="K244" i="6"/>
  <c r="B245" i="6"/>
  <c r="M242" i="5"/>
  <c r="R241" i="5"/>
  <c r="W241" i="5"/>
  <c r="E242" i="5"/>
  <c r="AD240" i="5"/>
  <c r="T241" i="5"/>
  <c r="AA241" i="5"/>
  <c r="X208" i="4"/>
  <c r="S209" i="4"/>
  <c r="AC208" i="4"/>
  <c r="Q209" i="4"/>
  <c r="G209" i="4"/>
  <c r="I209" i="4" s="1"/>
  <c r="U244" i="6" l="1"/>
  <c r="S245" i="6" s="1"/>
  <c r="Q245" i="6"/>
  <c r="V244" i="6"/>
  <c r="AD243" i="6"/>
  <c r="T244" i="6"/>
  <c r="AC244" i="6" s="1"/>
  <c r="H245" i="6"/>
  <c r="D245" i="6"/>
  <c r="C245" i="6"/>
  <c r="N245" i="6"/>
  <c r="P242" i="5"/>
  <c r="U241" i="5"/>
  <c r="AB241" i="5"/>
  <c r="G242" i="5"/>
  <c r="N242" i="5"/>
  <c r="K209" i="4"/>
  <c r="O209" i="4"/>
  <c r="T209" i="4"/>
  <c r="V209" i="4"/>
  <c r="W209" i="4" s="1"/>
  <c r="AD208" i="4"/>
  <c r="B210" i="4"/>
  <c r="H210" i="4" s="1"/>
  <c r="X244" i="6" l="1"/>
  <c r="E245" i="6"/>
  <c r="J245" i="6"/>
  <c r="T245" i="6"/>
  <c r="V245" i="6"/>
  <c r="W244" i="6"/>
  <c r="AD244" i="6" s="1"/>
  <c r="G245" i="6"/>
  <c r="I245" i="6" s="1"/>
  <c r="X241" i="5"/>
  <c r="S242" i="5"/>
  <c r="Q242" i="5"/>
  <c r="I242" i="5"/>
  <c r="AC241" i="5"/>
  <c r="M210" i="4"/>
  <c r="R209" i="4"/>
  <c r="AA209" i="4"/>
  <c r="C210" i="4"/>
  <c r="D210" i="4"/>
  <c r="J210" i="4" s="1"/>
  <c r="K245" i="6" l="1"/>
  <c r="B246" i="6"/>
  <c r="O245" i="6"/>
  <c r="W245" i="6"/>
  <c r="B243" i="5"/>
  <c r="O242" i="5"/>
  <c r="T242" i="5"/>
  <c r="V242" i="5"/>
  <c r="AD241" i="5"/>
  <c r="U209" i="4"/>
  <c r="P210" i="4"/>
  <c r="AB209" i="4"/>
  <c r="N210" i="4"/>
  <c r="E210" i="4"/>
  <c r="D246" i="6" l="1"/>
  <c r="H246" i="6"/>
  <c r="C246" i="6"/>
  <c r="E246" i="6" s="1"/>
  <c r="M246" i="6"/>
  <c r="R245" i="6"/>
  <c r="AA245" i="6"/>
  <c r="W242" i="5"/>
  <c r="M243" i="5"/>
  <c r="R242" i="5"/>
  <c r="AA242" i="5"/>
  <c r="H243" i="5"/>
  <c r="D243" i="5"/>
  <c r="C243" i="5"/>
  <c r="E243" i="5" s="1"/>
  <c r="Q210" i="4"/>
  <c r="S210" i="4"/>
  <c r="X209" i="4"/>
  <c r="AC209" i="4"/>
  <c r="G210" i="4"/>
  <c r="I210" i="4" s="1"/>
  <c r="N246" i="6" l="1"/>
  <c r="U245" i="6"/>
  <c r="P246" i="6"/>
  <c r="AB245" i="6"/>
  <c r="J246" i="6"/>
  <c r="G246" i="6"/>
  <c r="I246" i="6" s="1"/>
  <c r="P243" i="5"/>
  <c r="U242" i="5"/>
  <c r="AB242" i="5"/>
  <c r="N243" i="5"/>
  <c r="G243" i="5"/>
  <c r="I243" i="5"/>
  <c r="K210" i="4"/>
  <c r="O210" i="4"/>
  <c r="T210" i="4"/>
  <c r="V210" i="4"/>
  <c r="W210" i="4" s="1"/>
  <c r="AD209" i="4"/>
  <c r="B211" i="4"/>
  <c r="H211" i="4" s="1"/>
  <c r="K246" i="6" l="1"/>
  <c r="B247" i="6"/>
  <c r="O246" i="6"/>
  <c r="AA246" i="6" s="1"/>
  <c r="Q246" i="6"/>
  <c r="S246" i="6"/>
  <c r="X245" i="6"/>
  <c r="AC245" i="6"/>
  <c r="B244" i="5"/>
  <c r="X242" i="5"/>
  <c r="S243" i="5"/>
  <c r="AC242" i="5"/>
  <c r="O243" i="5"/>
  <c r="Q243" i="5"/>
  <c r="M211" i="4"/>
  <c r="R210" i="4"/>
  <c r="AA210" i="4"/>
  <c r="C211" i="4"/>
  <c r="D211" i="4"/>
  <c r="J211" i="4" s="1"/>
  <c r="R246" i="6" l="1"/>
  <c r="AB246" i="6" s="1"/>
  <c r="M247" i="6"/>
  <c r="T246" i="6"/>
  <c r="D247" i="6"/>
  <c r="H247" i="6"/>
  <c r="C247" i="6"/>
  <c r="V246" i="6"/>
  <c r="AD245" i="6"/>
  <c r="V243" i="5"/>
  <c r="W243" i="5" s="1"/>
  <c r="AD242" i="5"/>
  <c r="R243" i="5"/>
  <c r="P244" i="5" s="1"/>
  <c r="M244" i="5"/>
  <c r="AA243" i="5"/>
  <c r="H244" i="5"/>
  <c r="C244" i="5"/>
  <c r="E244" i="5" s="1"/>
  <c r="D244" i="5"/>
  <c r="U243" i="5"/>
  <c r="X243" i="5" s="1"/>
  <c r="V244" i="5" s="1"/>
  <c r="S244" i="5"/>
  <c r="T243" i="5"/>
  <c r="AC243" i="5" s="1"/>
  <c r="U210" i="4"/>
  <c r="P211" i="4"/>
  <c r="AB210" i="4"/>
  <c r="N211" i="4"/>
  <c r="E211" i="4"/>
  <c r="E247" i="6" l="1"/>
  <c r="G247" i="6" s="1"/>
  <c r="W246" i="6"/>
  <c r="J247" i="6"/>
  <c r="N247" i="6"/>
  <c r="U246" i="6"/>
  <c r="AC246" i="6" s="1"/>
  <c r="P247" i="6"/>
  <c r="W244" i="5"/>
  <c r="N244" i="5"/>
  <c r="R244" i="5"/>
  <c r="P245" i="5" s="1"/>
  <c r="Q244" i="5"/>
  <c r="T244" i="5"/>
  <c r="AB243" i="5"/>
  <c r="G244" i="5"/>
  <c r="O244" i="5" s="1"/>
  <c r="M245" i="5" s="1"/>
  <c r="I244" i="5"/>
  <c r="AD243" i="5"/>
  <c r="Q211" i="4"/>
  <c r="S211" i="4"/>
  <c r="X210" i="4"/>
  <c r="AC210" i="4"/>
  <c r="G211" i="4"/>
  <c r="I211" i="4" s="1"/>
  <c r="I247" i="6" l="1"/>
  <c r="Q247" i="6"/>
  <c r="K247" i="6"/>
  <c r="B248" i="6"/>
  <c r="S247" i="6"/>
  <c r="X246" i="6"/>
  <c r="V247" i="6" s="1"/>
  <c r="O247" i="6"/>
  <c r="Q245" i="5"/>
  <c r="B245" i="5"/>
  <c r="AA244" i="5"/>
  <c r="N245" i="5"/>
  <c r="U244" i="5"/>
  <c r="AB244" i="5"/>
  <c r="O211" i="4"/>
  <c r="K211" i="4"/>
  <c r="T211" i="4"/>
  <c r="V211" i="4"/>
  <c r="W211" i="4" s="1"/>
  <c r="AD210" i="4"/>
  <c r="B212" i="4"/>
  <c r="H212" i="4" s="1"/>
  <c r="W247" i="6" l="1"/>
  <c r="T247" i="6"/>
  <c r="AD246" i="6"/>
  <c r="D248" i="6"/>
  <c r="H248" i="6"/>
  <c r="C248" i="6"/>
  <c r="M248" i="6"/>
  <c r="R247" i="6"/>
  <c r="AA247" i="6"/>
  <c r="S245" i="5"/>
  <c r="X244" i="5"/>
  <c r="AC244" i="5"/>
  <c r="H245" i="5"/>
  <c r="C245" i="5"/>
  <c r="E245" i="5" s="1"/>
  <c r="D245" i="5"/>
  <c r="M212" i="4"/>
  <c r="R211" i="4"/>
  <c r="AA211" i="4"/>
  <c r="C212" i="4"/>
  <c r="D212" i="4"/>
  <c r="J212" i="4" s="1"/>
  <c r="J248" i="6" l="1"/>
  <c r="E248" i="6"/>
  <c r="P248" i="6"/>
  <c r="U247" i="6"/>
  <c r="AB247" i="6"/>
  <c r="G248" i="6"/>
  <c r="I248" i="6" s="1"/>
  <c r="N248" i="6"/>
  <c r="G245" i="5"/>
  <c r="I245" i="5" s="1"/>
  <c r="V245" i="5"/>
  <c r="W245" i="5" s="1"/>
  <c r="AD244" i="5"/>
  <c r="T245" i="5"/>
  <c r="P212" i="4"/>
  <c r="U211" i="4"/>
  <c r="AB211" i="4"/>
  <c r="N212" i="4"/>
  <c r="E212" i="4"/>
  <c r="K248" i="6" l="1"/>
  <c r="B249" i="6"/>
  <c r="O248" i="6"/>
  <c r="X247" i="6"/>
  <c r="S248" i="6"/>
  <c r="Q248" i="6"/>
  <c r="AC247" i="6"/>
  <c r="O245" i="5"/>
  <c r="B246" i="5"/>
  <c r="X211" i="4"/>
  <c r="S212" i="4"/>
  <c r="AC211" i="4"/>
  <c r="Q212" i="4"/>
  <c r="G212" i="4"/>
  <c r="I212" i="4" s="1"/>
  <c r="R248" i="6" l="1"/>
  <c r="AB248" i="6" s="1"/>
  <c r="M249" i="6"/>
  <c r="AA248" i="6"/>
  <c r="H249" i="6"/>
  <c r="D249" i="6"/>
  <c r="C249" i="6"/>
  <c r="V248" i="6"/>
  <c r="AD247" i="6"/>
  <c r="T248" i="6"/>
  <c r="H246" i="5"/>
  <c r="C246" i="5"/>
  <c r="E246" i="5" s="1"/>
  <c r="D246" i="5"/>
  <c r="R245" i="5"/>
  <c r="M246" i="5"/>
  <c r="AA245" i="5"/>
  <c r="K212" i="4"/>
  <c r="O212" i="4"/>
  <c r="T212" i="4"/>
  <c r="V212" i="4"/>
  <c r="W212" i="4" s="1"/>
  <c r="AD211" i="4"/>
  <c r="B213" i="4"/>
  <c r="H213" i="4" s="1"/>
  <c r="E249" i="6" l="1"/>
  <c r="W248" i="6"/>
  <c r="J249" i="6"/>
  <c r="N249" i="6"/>
  <c r="G249" i="6"/>
  <c r="I249" i="6" s="1"/>
  <c r="U248" i="6"/>
  <c r="P249" i="6"/>
  <c r="N246" i="5"/>
  <c r="G246" i="5"/>
  <c r="I246" i="5" s="1"/>
  <c r="P246" i="5"/>
  <c r="U245" i="5"/>
  <c r="AB245" i="5"/>
  <c r="M213" i="4"/>
  <c r="R212" i="4"/>
  <c r="AA212" i="4"/>
  <c r="C213" i="4"/>
  <c r="D213" i="4"/>
  <c r="J213" i="4" s="1"/>
  <c r="K249" i="6" l="1"/>
  <c r="B250" i="6"/>
  <c r="O249" i="6"/>
  <c r="Q249" i="6"/>
  <c r="S249" i="6"/>
  <c r="X248" i="6"/>
  <c r="V249" i="6" s="1"/>
  <c r="AA249" i="6"/>
  <c r="AC248" i="6"/>
  <c r="B247" i="5"/>
  <c r="O246" i="5"/>
  <c r="S246" i="5"/>
  <c r="X245" i="5"/>
  <c r="AC245" i="5"/>
  <c r="Q246" i="5"/>
  <c r="AA246" i="5"/>
  <c r="P213" i="4"/>
  <c r="U212" i="4"/>
  <c r="AB212" i="4"/>
  <c r="N213" i="4"/>
  <c r="E213" i="4"/>
  <c r="T249" i="6" l="1"/>
  <c r="M250" i="6"/>
  <c r="R249" i="6"/>
  <c r="AB249" i="6" s="1"/>
  <c r="H250" i="6"/>
  <c r="D250" i="6"/>
  <c r="C250" i="6"/>
  <c r="E250" i="6" s="1"/>
  <c r="G250" i="6" s="1"/>
  <c r="W249" i="6"/>
  <c r="AD248" i="6"/>
  <c r="T246" i="5"/>
  <c r="M247" i="5"/>
  <c r="R246" i="5"/>
  <c r="AB246" i="5" s="1"/>
  <c r="H247" i="5"/>
  <c r="D247" i="5"/>
  <c r="C247" i="5"/>
  <c r="E247" i="5" s="1"/>
  <c r="V246" i="5"/>
  <c r="W246" i="5" s="1"/>
  <c r="AD245" i="5"/>
  <c r="S213" i="4"/>
  <c r="X212" i="4"/>
  <c r="AC212" i="4"/>
  <c r="Q213" i="4"/>
  <c r="G213" i="4"/>
  <c r="I213" i="4" s="1"/>
  <c r="O213" i="4" s="1"/>
  <c r="J250" i="6" l="1"/>
  <c r="N250" i="6"/>
  <c r="O250" i="6"/>
  <c r="M251" i="6" s="1"/>
  <c r="I250" i="6"/>
  <c r="P250" i="6"/>
  <c r="U249" i="6"/>
  <c r="N247" i="5"/>
  <c r="G247" i="5"/>
  <c r="I247" i="5"/>
  <c r="P247" i="5"/>
  <c r="U246" i="5"/>
  <c r="AC246" i="5" s="1"/>
  <c r="V213" i="4"/>
  <c r="AD212" i="4"/>
  <c r="T213" i="4"/>
  <c r="M214" i="4"/>
  <c r="R213" i="4"/>
  <c r="K213" i="4"/>
  <c r="AB213" i="4"/>
  <c r="AA213" i="4"/>
  <c r="B214" i="4"/>
  <c r="H214" i="4" s="1"/>
  <c r="N251" i="6" l="1"/>
  <c r="AA250" i="6"/>
  <c r="S250" i="6"/>
  <c r="X249" i="6"/>
  <c r="Q250" i="6"/>
  <c r="K250" i="6"/>
  <c r="B251" i="6"/>
  <c r="R250" i="6"/>
  <c r="U250" i="6" s="1"/>
  <c r="AC249" i="6"/>
  <c r="Q247" i="5"/>
  <c r="B248" i="5"/>
  <c r="O247" i="5"/>
  <c r="X246" i="5"/>
  <c r="S247" i="5"/>
  <c r="N214" i="4"/>
  <c r="W213" i="4"/>
  <c r="P214" i="4"/>
  <c r="U213" i="4"/>
  <c r="AC213" i="4" s="1"/>
  <c r="C214" i="4"/>
  <c r="D214" i="4"/>
  <c r="J214" i="4" s="1"/>
  <c r="AB250" i="6" l="1"/>
  <c r="H251" i="6"/>
  <c r="D251" i="6"/>
  <c r="J251" i="6" s="1"/>
  <c r="C251" i="6"/>
  <c r="E251" i="6" s="1"/>
  <c r="V250" i="6"/>
  <c r="AD249" i="6"/>
  <c r="P251" i="6"/>
  <c r="S251" i="6"/>
  <c r="T250" i="6"/>
  <c r="AC250" i="6" s="1"/>
  <c r="X250" i="6"/>
  <c r="M248" i="5"/>
  <c r="R247" i="5"/>
  <c r="T247" i="5"/>
  <c r="V247" i="5"/>
  <c r="AD246" i="5"/>
  <c r="AA247" i="5"/>
  <c r="H248" i="5"/>
  <c r="D248" i="5"/>
  <c r="C248" i="5"/>
  <c r="E248" i="5" s="1"/>
  <c r="X213" i="4"/>
  <c r="V214" i="4" s="1"/>
  <c r="W214" i="4" s="1"/>
  <c r="S214" i="4"/>
  <c r="Q214" i="4"/>
  <c r="E214" i="4"/>
  <c r="Q251" i="6" l="1"/>
  <c r="W250" i="6"/>
  <c r="AD250" i="6" s="1"/>
  <c r="V251" i="6"/>
  <c r="T251" i="6"/>
  <c r="G251" i="6"/>
  <c r="I251" i="6" s="1"/>
  <c r="G248" i="5"/>
  <c r="I248" i="5" s="1"/>
  <c r="W247" i="5"/>
  <c r="AB247" i="5"/>
  <c r="U247" i="5"/>
  <c r="P248" i="5"/>
  <c r="N248" i="5"/>
  <c r="T214" i="4"/>
  <c r="AD213" i="4"/>
  <c r="G214" i="4"/>
  <c r="I214" i="4" s="1"/>
  <c r="K251" i="6" l="1"/>
  <c r="O251" i="6"/>
  <c r="B252" i="6"/>
  <c r="W251" i="6"/>
  <c r="O248" i="5"/>
  <c r="X247" i="5"/>
  <c r="V248" i="5" s="1"/>
  <c r="W248" i="5" s="1"/>
  <c r="S248" i="5"/>
  <c r="AC247" i="5"/>
  <c r="Q248" i="5"/>
  <c r="AA248" i="5"/>
  <c r="B249" i="5"/>
  <c r="K214" i="4"/>
  <c r="O214" i="4"/>
  <c r="B215" i="4"/>
  <c r="H215" i="4" s="1"/>
  <c r="H252" i="6" l="1"/>
  <c r="D252" i="6"/>
  <c r="C252" i="6"/>
  <c r="E252" i="6" s="1"/>
  <c r="M252" i="6"/>
  <c r="R251" i="6"/>
  <c r="AA251" i="6"/>
  <c r="H249" i="5"/>
  <c r="D249" i="5"/>
  <c r="C249" i="5"/>
  <c r="E249" i="5" s="1"/>
  <c r="AD247" i="5"/>
  <c r="R248" i="5"/>
  <c r="M249" i="5"/>
  <c r="T248" i="5"/>
  <c r="M215" i="4"/>
  <c r="R214" i="4"/>
  <c r="AA214" i="4"/>
  <c r="C215" i="4"/>
  <c r="D215" i="4"/>
  <c r="J215" i="4" s="1"/>
  <c r="J252" i="6" l="1"/>
  <c r="N252" i="6"/>
  <c r="P252" i="6"/>
  <c r="U251" i="6"/>
  <c r="AB251" i="6"/>
  <c r="G252" i="6"/>
  <c r="I252" i="6" s="1"/>
  <c r="G249" i="5"/>
  <c r="I249" i="5" s="1"/>
  <c r="U248" i="5"/>
  <c r="P249" i="5"/>
  <c r="AC248" i="5"/>
  <c r="AB248" i="5"/>
  <c r="N249" i="5"/>
  <c r="P215" i="4"/>
  <c r="U214" i="4"/>
  <c r="AB214" i="4"/>
  <c r="N215" i="4"/>
  <c r="E215" i="4"/>
  <c r="K252" i="6" l="1"/>
  <c r="B253" i="6"/>
  <c r="O252" i="6"/>
  <c r="AA252" i="6" s="1"/>
  <c r="X251" i="6"/>
  <c r="S252" i="6"/>
  <c r="AC251" i="6"/>
  <c r="Q252" i="6"/>
  <c r="B250" i="5"/>
  <c r="O249" i="5"/>
  <c r="AA249" i="5"/>
  <c r="X248" i="5"/>
  <c r="S249" i="5"/>
  <c r="Q249" i="5"/>
  <c r="X214" i="4"/>
  <c r="S215" i="4"/>
  <c r="AC214" i="4"/>
  <c r="Q215" i="4"/>
  <c r="G215" i="4"/>
  <c r="I215" i="4" s="1"/>
  <c r="R252" i="6" l="1"/>
  <c r="AB252" i="6" s="1"/>
  <c r="M253" i="6"/>
  <c r="T252" i="6"/>
  <c r="H253" i="6"/>
  <c r="D253" i="6"/>
  <c r="C253" i="6"/>
  <c r="E253" i="6" s="1"/>
  <c r="G253" i="6" s="1"/>
  <c r="V252" i="6"/>
  <c r="AD251" i="6"/>
  <c r="R249" i="5"/>
  <c r="M250" i="5"/>
  <c r="T249" i="5"/>
  <c r="H250" i="5"/>
  <c r="D250" i="5"/>
  <c r="C250" i="5"/>
  <c r="E250" i="5" s="1"/>
  <c r="V249" i="5"/>
  <c r="AD248" i="5"/>
  <c r="K215" i="4"/>
  <c r="O215" i="4"/>
  <c r="T215" i="4"/>
  <c r="V215" i="4"/>
  <c r="W215" i="4" s="1"/>
  <c r="AD214" i="4"/>
  <c r="B216" i="4"/>
  <c r="H216" i="4" s="1"/>
  <c r="W252" i="6" l="1"/>
  <c r="I253" i="6"/>
  <c r="O253" i="6" s="1"/>
  <c r="N253" i="6"/>
  <c r="J253" i="6"/>
  <c r="U252" i="6"/>
  <c r="AC252" i="6" s="1"/>
  <c r="P253" i="6"/>
  <c r="G250" i="5"/>
  <c r="I250" i="5"/>
  <c r="B251" i="5" s="1"/>
  <c r="W249" i="5"/>
  <c r="O250" i="5"/>
  <c r="N250" i="5"/>
  <c r="AA250" i="5" s="1"/>
  <c r="M251" i="5"/>
  <c r="AB249" i="5"/>
  <c r="U249" i="5"/>
  <c r="P250" i="5"/>
  <c r="M216" i="4"/>
  <c r="R215" i="4"/>
  <c r="AA215" i="4"/>
  <c r="C216" i="4"/>
  <c r="D216" i="4"/>
  <c r="J216" i="4" s="1"/>
  <c r="R253" i="6" l="1"/>
  <c r="P254" i="6"/>
  <c r="Q253" i="6"/>
  <c r="AB253" i="6" s="1"/>
  <c r="M254" i="6"/>
  <c r="K253" i="6"/>
  <c r="B254" i="6"/>
  <c r="X252" i="6"/>
  <c r="V253" i="6" s="1"/>
  <c r="S253" i="6"/>
  <c r="U253" i="6" s="1"/>
  <c r="AA253" i="6"/>
  <c r="AD249" i="5"/>
  <c r="X249" i="5"/>
  <c r="V250" i="5" s="1"/>
  <c r="S250" i="5"/>
  <c r="H251" i="5"/>
  <c r="C251" i="5"/>
  <c r="E251" i="5" s="1"/>
  <c r="D251" i="5"/>
  <c r="Q250" i="5"/>
  <c r="AB250" i="5" s="1"/>
  <c r="N251" i="5"/>
  <c r="R250" i="5"/>
  <c r="P251" i="5" s="1"/>
  <c r="AC249" i="5"/>
  <c r="P216" i="4"/>
  <c r="U215" i="4"/>
  <c r="AB215" i="4"/>
  <c r="N216" i="4"/>
  <c r="E216" i="4"/>
  <c r="W253" i="6" l="1"/>
  <c r="N254" i="6"/>
  <c r="AD252" i="6"/>
  <c r="H254" i="6"/>
  <c r="D254" i="6"/>
  <c r="C254" i="6"/>
  <c r="E254" i="6" s="1"/>
  <c r="G254" i="6" s="1"/>
  <c r="S254" i="6"/>
  <c r="X253" i="6"/>
  <c r="V254" i="6" s="1"/>
  <c r="T253" i="6"/>
  <c r="AC253" i="6" s="1"/>
  <c r="Q254" i="6"/>
  <c r="Q251" i="5"/>
  <c r="U250" i="5"/>
  <c r="S251" i="5" s="1"/>
  <c r="T250" i="5"/>
  <c r="AC250" i="5" s="1"/>
  <c r="W250" i="5"/>
  <c r="G251" i="5"/>
  <c r="I251" i="5" s="1"/>
  <c r="S216" i="4"/>
  <c r="X215" i="4"/>
  <c r="AC215" i="4"/>
  <c r="Q216" i="4"/>
  <c r="G216" i="4"/>
  <c r="I216" i="4" s="1"/>
  <c r="J254" i="6" l="1"/>
  <c r="W254" i="6"/>
  <c r="I254" i="6"/>
  <c r="AD253" i="6"/>
  <c r="T254" i="6"/>
  <c r="B252" i="5"/>
  <c r="T251" i="5"/>
  <c r="O251" i="5"/>
  <c r="X250" i="5"/>
  <c r="V251" i="5" s="1"/>
  <c r="W251" i="5" s="1"/>
  <c r="V216" i="4"/>
  <c r="AD215" i="4"/>
  <c r="K216" i="4"/>
  <c r="O216" i="4"/>
  <c r="T216" i="4"/>
  <c r="B217" i="4"/>
  <c r="H217" i="4" s="1"/>
  <c r="K254" i="6" l="1"/>
  <c r="B255" i="6"/>
  <c r="O254" i="6"/>
  <c r="AD250" i="5"/>
  <c r="M252" i="5"/>
  <c r="R251" i="5"/>
  <c r="AA251" i="5"/>
  <c r="H252" i="5"/>
  <c r="D252" i="5"/>
  <c r="C252" i="5"/>
  <c r="M217" i="4"/>
  <c r="R216" i="4"/>
  <c r="AA216" i="4"/>
  <c r="W216" i="4"/>
  <c r="C217" i="4"/>
  <c r="D217" i="4"/>
  <c r="J217" i="4" s="1"/>
  <c r="R254" i="6" l="1"/>
  <c r="M255" i="6"/>
  <c r="AA254" i="6"/>
  <c r="H255" i="6"/>
  <c r="D255" i="6"/>
  <c r="C255" i="6"/>
  <c r="N252" i="5"/>
  <c r="E252" i="5"/>
  <c r="AB251" i="5"/>
  <c r="P252" i="5"/>
  <c r="U251" i="5"/>
  <c r="U216" i="4"/>
  <c r="P217" i="4"/>
  <c r="AB216" i="4"/>
  <c r="N217" i="4"/>
  <c r="E217" i="4"/>
  <c r="E255" i="6" l="1"/>
  <c r="N255" i="6"/>
  <c r="J255" i="6"/>
  <c r="U254" i="6"/>
  <c r="P255" i="6"/>
  <c r="AB254" i="6"/>
  <c r="Q252" i="5"/>
  <c r="S252" i="5"/>
  <c r="X251" i="5"/>
  <c r="AC251" i="5"/>
  <c r="G252" i="5"/>
  <c r="I252" i="5"/>
  <c r="Q217" i="4"/>
  <c r="X216" i="4"/>
  <c r="S217" i="4"/>
  <c r="AC216" i="4"/>
  <c r="G217" i="4"/>
  <c r="I217" i="4" s="1"/>
  <c r="G255" i="6" l="1"/>
  <c r="I255" i="6" s="1"/>
  <c r="X254" i="6"/>
  <c r="S255" i="6"/>
  <c r="AC254" i="6"/>
  <c r="Q255" i="6"/>
  <c r="B253" i="5"/>
  <c r="O252" i="5"/>
  <c r="T252" i="5"/>
  <c r="V252" i="5"/>
  <c r="AD251" i="5"/>
  <c r="O217" i="4"/>
  <c r="K217" i="4"/>
  <c r="T217" i="4"/>
  <c r="V217" i="4"/>
  <c r="AD216" i="4"/>
  <c r="B218" i="4"/>
  <c r="H218" i="4" s="1"/>
  <c r="O255" i="6" l="1"/>
  <c r="B256" i="6"/>
  <c r="D256" i="6" s="1"/>
  <c r="K255" i="6"/>
  <c r="T255" i="6"/>
  <c r="V255" i="6"/>
  <c r="AD254" i="6"/>
  <c r="W252" i="5"/>
  <c r="R252" i="5"/>
  <c r="M253" i="5"/>
  <c r="AA252" i="5"/>
  <c r="H253" i="5"/>
  <c r="C253" i="5"/>
  <c r="E253" i="5" s="1"/>
  <c r="D253" i="5"/>
  <c r="W217" i="4"/>
  <c r="M218" i="4"/>
  <c r="R217" i="4"/>
  <c r="AA217" i="4"/>
  <c r="C218" i="4"/>
  <c r="D218" i="4"/>
  <c r="J218" i="4" s="1"/>
  <c r="H256" i="6" l="1"/>
  <c r="J256" i="6" s="1"/>
  <c r="C256" i="6"/>
  <c r="E256" i="6" s="1"/>
  <c r="G256" i="6" s="1"/>
  <c r="I256" i="6" s="1"/>
  <c r="M256" i="6"/>
  <c r="N256" i="6" s="1"/>
  <c r="R255" i="6"/>
  <c r="AA255" i="6"/>
  <c r="W255" i="6"/>
  <c r="AB252" i="5"/>
  <c r="P253" i="5"/>
  <c r="U252" i="5"/>
  <c r="G253" i="5"/>
  <c r="N253" i="5"/>
  <c r="N218" i="4"/>
  <c r="P218" i="4"/>
  <c r="U217" i="4"/>
  <c r="AB217" i="4"/>
  <c r="E218" i="4"/>
  <c r="P256" i="6" l="1"/>
  <c r="Q256" i="6" s="1"/>
  <c r="U255" i="6"/>
  <c r="AB255" i="6"/>
  <c r="K256" i="6"/>
  <c r="O256" i="6"/>
  <c r="B257" i="6"/>
  <c r="S253" i="5"/>
  <c r="X252" i="5"/>
  <c r="AC252" i="5"/>
  <c r="Q253" i="5"/>
  <c r="I253" i="5"/>
  <c r="S218" i="4"/>
  <c r="X217" i="4"/>
  <c r="AC217" i="4"/>
  <c r="Q218" i="4"/>
  <c r="G218" i="4"/>
  <c r="I218" i="4"/>
  <c r="S256" i="6" l="1"/>
  <c r="T256" i="6" s="1"/>
  <c r="X255" i="6"/>
  <c r="AC255" i="6"/>
  <c r="H257" i="6"/>
  <c r="D257" i="6"/>
  <c r="C257" i="6"/>
  <c r="R256" i="6"/>
  <c r="M257" i="6"/>
  <c r="AA256" i="6"/>
  <c r="V253" i="5"/>
  <c r="W253" i="5" s="1"/>
  <c r="AD252" i="5"/>
  <c r="T253" i="5"/>
  <c r="B254" i="5"/>
  <c r="O253" i="5"/>
  <c r="V218" i="4"/>
  <c r="W218" i="4" s="1"/>
  <c r="AD217" i="4"/>
  <c r="K218" i="4"/>
  <c r="O218" i="4"/>
  <c r="T218" i="4"/>
  <c r="B219" i="4"/>
  <c r="H219" i="4" s="1"/>
  <c r="E257" i="6" l="1"/>
  <c r="V256" i="6"/>
  <c r="W256" i="6" s="1"/>
  <c r="AD255" i="6"/>
  <c r="N257" i="6"/>
  <c r="J257" i="6"/>
  <c r="U256" i="6"/>
  <c r="P257" i="6"/>
  <c r="AB256" i="6"/>
  <c r="G257" i="6"/>
  <c r="I257" i="6" s="1"/>
  <c r="M254" i="5"/>
  <c r="R253" i="5"/>
  <c r="AA253" i="5"/>
  <c r="H254" i="5"/>
  <c r="D254" i="5"/>
  <c r="C254" i="5"/>
  <c r="E254" i="5" s="1"/>
  <c r="M219" i="4"/>
  <c r="R218" i="4"/>
  <c r="AA218" i="4"/>
  <c r="C219" i="4"/>
  <c r="E219" i="4" s="1"/>
  <c r="D219" i="4"/>
  <c r="J219" i="4" s="1"/>
  <c r="K257" i="6" l="1"/>
  <c r="B258" i="6"/>
  <c r="O257" i="6"/>
  <c r="Q257" i="6"/>
  <c r="AA257" i="6"/>
  <c r="S257" i="6"/>
  <c r="X256" i="6"/>
  <c r="AC256" i="6"/>
  <c r="G254" i="5"/>
  <c r="I254" i="5" s="1"/>
  <c r="P254" i="5"/>
  <c r="U253" i="5"/>
  <c r="AB253" i="5"/>
  <c r="N254" i="5"/>
  <c r="P219" i="4"/>
  <c r="Q219" i="4" s="1"/>
  <c r="U218" i="4"/>
  <c r="AB218" i="4"/>
  <c r="N219" i="4"/>
  <c r="G219" i="4"/>
  <c r="I219" i="4" s="1"/>
  <c r="O219" i="4" s="1"/>
  <c r="T257" i="6" l="1"/>
  <c r="M258" i="6"/>
  <c r="R257" i="6"/>
  <c r="AB257" i="6" s="1"/>
  <c r="H258" i="6"/>
  <c r="D258" i="6"/>
  <c r="C258" i="6"/>
  <c r="E258" i="6" s="1"/>
  <c r="G258" i="6" s="1"/>
  <c r="V257" i="6"/>
  <c r="AD256" i="6"/>
  <c r="B255" i="5"/>
  <c r="O254" i="5"/>
  <c r="S254" i="5"/>
  <c r="X253" i="5"/>
  <c r="AC253" i="5"/>
  <c r="Q254" i="5"/>
  <c r="M220" i="4"/>
  <c r="R219" i="4"/>
  <c r="P220" i="4" s="1"/>
  <c r="AA219" i="4"/>
  <c r="AC218" i="4"/>
  <c r="S219" i="4"/>
  <c r="X218" i="4"/>
  <c r="K219" i="4"/>
  <c r="J258" i="6" l="1"/>
  <c r="N258" i="6"/>
  <c r="W257" i="6"/>
  <c r="I258" i="6"/>
  <c r="O258" i="6" s="1"/>
  <c r="U257" i="6"/>
  <c r="AC257" i="6" s="1"/>
  <c r="P258" i="6"/>
  <c r="T254" i="5"/>
  <c r="AB254" i="5"/>
  <c r="AA254" i="5"/>
  <c r="R254" i="5"/>
  <c r="M255" i="5"/>
  <c r="H255" i="5"/>
  <c r="D255" i="5"/>
  <c r="C255" i="5"/>
  <c r="E255" i="5" s="1"/>
  <c r="V254" i="5"/>
  <c r="AD253" i="5"/>
  <c r="AB219" i="4"/>
  <c r="V219" i="4"/>
  <c r="W219" i="4" s="1"/>
  <c r="AD218" i="4"/>
  <c r="Q220" i="4"/>
  <c r="U219" i="4"/>
  <c r="T219" i="4"/>
  <c r="N220" i="4"/>
  <c r="B220" i="4"/>
  <c r="H220" i="4" s="1"/>
  <c r="R258" i="6" l="1"/>
  <c r="P259" i="6" s="1"/>
  <c r="M259" i="6"/>
  <c r="AA258" i="6"/>
  <c r="Q258" i="6"/>
  <c r="S258" i="6"/>
  <c r="X257" i="6"/>
  <c r="V258" i="6" s="1"/>
  <c r="K258" i="6"/>
  <c r="B259" i="6"/>
  <c r="W254" i="5"/>
  <c r="N255" i="5"/>
  <c r="G255" i="5"/>
  <c r="I255" i="5" s="1"/>
  <c r="P255" i="5"/>
  <c r="U254" i="5"/>
  <c r="X219" i="4"/>
  <c r="V220" i="4" s="1"/>
  <c r="W220" i="4" s="1"/>
  <c r="S220" i="4"/>
  <c r="T220" i="4"/>
  <c r="AC219" i="4"/>
  <c r="AD219" i="4"/>
  <c r="C220" i="4"/>
  <c r="D220" i="4"/>
  <c r="J220" i="4" s="1"/>
  <c r="AD257" i="6" l="1"/>
  <c r="U258" i="6"/>
  <c r="X258" i="6" s="1"/>
  <c r="V259" i="6" s="1"/>
  <c r="Q259" i="6"/>
  <c r="W258" i="6"/>
  <c r="H259" i="6"/>
  <c r="D259" i="6"/>
  <c r="C259" i="6"/>
  <c r="T258" i="6"/>
  <c r="AC258" i="6" s="1"/>
  <c r="S259" i="6"/>
  <c r="AB258" i="6"/>
  <c r="N259" i="6"/>
  <c r="B256" i="5"/>
  <c r="O255" i="5"/>
  <c r="AA255" i="5"/>
  <c r="Q255" i="5"/>
  <c r="AC254" i="5"/>
  <c r="X254" i="5"/>
  <c r="V255" i="5" s="1"/>
  <c r="W255" i="5" s="1"/>
  <c r="S255" i="5"/>
  <c r="E220" i="4"/>
  <c r="E259" i="6" l="1"/>
  <c r="G259" i="6" s="1"/>
  <c r="AD258" i="6"/>
  <c r="W259" i="6"/>
  <c r="J259" i="6"/>
  <c r="T259" i="6"/>
  <c r="M256" i="5"/>
  <c r="R255" i="5"/>
  <c r="AD254" i="5"/>
  <c r="AB255" i="5"/>
  <c r="H256" i="5"/>
  <c r="C256" i="5"/>
  <c r="D256" i="5"/>
  <c r="T255" i="5"/>
  <c r="G220" i="4"/>
  <c r="I220" i="4" s="1"/>
  <c r="I259" i="6" l="1"/>
  <c r="K259" i="6"/>
  <c r="O259" i="6"/>
  <c r="B260" i="6"/>
  <c r="E256" i="5"/>
  <c r="U255" i="5"/>
  <c r="P256" i="5"/>
  <c r="AC255" i="5"/>
  <c r="N256" i="5"/>
  <c r="K220" i="4"/>
  <c r="O220" i="4"/>
  <c r="B221" i="4"/>
  <c r="H221" i="4" s="1"/>
  <c r="R259" i="6" l="1"/>
  <c r="M260" i="6"/>
  <c r="AA259" i="6"/>
  <c r="H260" i="6"/>
  <c r="D260" i="6"/>
  <c r="C260" i="6"/>
  <c r="E260" i="6" s="1"/>
  <c r="G260" i="6" s="1"/>
  <c r="Q256" i="5"/>
  <c r="G256" i="5"/>
  <c r="I256" i="5"/>
  <c r="S256" i="5"/>
  <c r="X255" i="5"/>
  <c r="M221" i="4"/>
  <c r="R220" i="4"/>
  <c r="AA220" i="4"/>
  <c r="C221" i="4"/>
  <c r="D221" i="4"/>
  <c r="J221" i="4" s="1"/>
  <c r="I260" i="6" l="1"/>
  <c r="J260" i="6"/>
  <c r="N260" i="6"/>
  <c r="O260" i="6"/>
  <c r="M261" i="6" s="1"/>
  <c r="U259" i="6"/>
  <c r="P260" i="6"/>
  <c r="AB259" i="6"/>
  <c r="V256" i="5"/>
  <c r="AD255" i="5"/>
  <c r="B257" i="5"/>
  <c r="O256" i="5"/>
  <c r="T256" i="5"/>
  <c r="P221" i="4"/>
  <c r="U220" i="4"/>
  <c r="AB220" i="4"/>
  <c r="N221" i="4"/>
  <c r="E221" i="4"/>
  <c r="N261" i="6" l="1"/>
  <c r="Q260" i="6"/>
  <c r="AA260" i="6"/>
  <c r="S260" i="6"/>
  <c r="X259" i="6"/>
  <c r="AC259" i="6"/>
  <c r="R260" i="6"/>
  <c r="U260" i="6" s="1"/>
  <c r="K260" i="6"/>
  <c r="B261" i="6"/>
  <c r="H257" i="5"/>
  <c r="D257" i="5"/>
  <c r="C257" i="5"/>
  <c r="E257" i="5" s="1"/>
  <c r="M257" i="5"/>
  <c r="R256" i="5"/>
  <c r="AA256" i="5"/>
  <c r="W256" i="5"/>
  <c r="S221" i="4"/>
  <c r="X220" i="4"/>
  <c r="AC220" i="4"/>
  <c r="Q221" i="4"/>
  <c r="G221" i="4"/>
  <c r="I221" i="4" s="1"/>
  <c r="P261" i="6" l="1"/>
  <c r="Q261" i="6" s="1"/>
  <c r="AB260" i="6"/>
  <c r="D261" i="6"/>
  <c r="H261" i="6"/>
  <c r="C261" i="6"/>
  <c r="V260" i="6"/>
  <c r="AD259" i="6"/>
  <c r="S261" i="6"/>
  <c r="X260" i="6"/>
  <c r="T260" i="6"/>
  <c r="AC260" i="6" s="1"/>
  <c r="AB256" i="5"/>
  <c r="U256" i="5"/>
  <c r="P257" i="5"/>
  <c r="N257" i="5"/>
  <c r="G257" i="5"/>
  <c r="I257" i="5"/>
  <c r="O221" i="4"/>
  <c r="AA221" i="4" s="1"/>
  <c r="K221" i="4"/>
  <c r="V221" i="4"/>
  <c r="W221" i="4" s="1"/>
  <c r="AD220" i="4"/>
  <c r="R221" i="4"/>
  <c r="P222" i="4" s="1"/>
  <c r="T221" i="4"/>
  <c r="B222" i="4"/>
  <c r="H222" i="4" s="1"/>
  <c r="E261" i="6" l="1"/>
  <c r="G261" i="6" s="1"/>
  <c r="I261" i="6" s="1"/>
  <c r="T261" i="6"/>
  <c r="V261" i="6"/>
  <c r="W260" i="6"/>
  <c r="AD260" i="6" s="1"/>
  <c r="J261" i="6"/>
  <c r="B258" i="5"/>
  <c r="Q257" i="5"/>
  <c r="S257" i="5"/>
  <c r="X256" i="5"/>
  <c r="AC256" i="5"/>
  <c r="AA257" i="5"/>
  <c r="O257" i="5"/>
  <c r="M222" i="4"/>
  <c r="N222" i="4" s="1"/>
  <c r="Q222" i="4"/>
  <c r="U221" i="4"/>
  <c r="AC221" i="4" s="1"/>
  <c r="AB221" i="4"/>
  <c r="C222" i="4"/>
  <c r="D222" i="4"/>
  <c r="J222" i="4" s="1"/>
  <c r="K261" i="6" l="1"/>
  <c r="O261" i="6"/>
  <c r="B262" i="6"/>
  <c r="W261" i="6"/>
  <c r="V257" i="5"/>
  <c r="AD256" i="5"/>
  <c r="H258" i="5"/>
  <c r="D258" i="5"/>
  <c r="C258" i="5"/>
  <c r="E258" i="5" s="1"/>
  <c r="M258" i="5"/>
  <c r="R257" i="5"/>
  <c r="T257" i="5"/>
  <c r="S222" i="4"/>
  <c r="X221" i="4"/>
  <c r="E222" i="4"/>
  <c r="R261" i="6" l="1"/>
  <c r="M262" i="6"/>
  <c r="AA261" i="6"/>
  <c r="H262" i="6"/>
  <c r="D262" i="6"/>
  <c r="C262" i="6"/>
  <c r="N258" i="5"/>
  <c r="G258" i="5"/>
  <c r="I258" i="5" s="1"/>
  <c r="W257" i="5"/>
  <c r="P258" i="5"/>
  <c r="U257" i="5"/>
  <c r="AB257" i="5"/>
  <c r="V222" i="4"/>
  <c r="W222" i="4" s="1"/>
  <c r="AD221" i="4"/>
  <c r="T222" i="4"/>
  <c r="G222" i="4"/>
  <c r="I222" i="4" s="1"/>
  <c r="E262" i="6" l="1"/>
  <c r="G262" i="6" s="1"/>
  <c r="N262" i="6"/>
  <c r="P262" i="6"/>
  <c r="U261" i="6"/>
  <c r="AB261" i="6"/>
  <c r="J262" i="6"/>
  <c r="B259" i="5"/>
  <c r="O258" i="5"/>
  <c r="X257" i="5"/>
  <c r="V258" i="5" s="1"/>
  <c r="W258" i="5" s="1"/>
  <c r="S258" i="5"/>
  <c r="Q258" i="5"/>
  <c r="AC257" i="5"/>
  <c r="AA258" i="5"/>
  <c r="O222" i="4"/>
  <c r="K222" i="4"/>
  <c r="B223" i="4"/>
  <c r="H223" i="4" s="1"/>
  <c r="I262" i="6" l="1"/>
  <c r="O262" i="6" s="1"/>
  <c r="R262" i="6" s="1"/>
  <c r="P263" i="6" s="1"/>
  <c r="Q262" i="6"/>
  <c r="AB262" i="6" s="1"/>
  <c r="S262" i="6"/>
  <c r="X261" i="6"/>
  <c r="AC261" i="6"/>
  <c r="R258" i="5"/>
  <c r="M259" i="5"/>
  <c r="AB258" i="5"/>
  <c r="H259" i="5"/>
  <c r="D259" i="5"/>
  <c r="C259" i="5"/>
  <c r="E259" i="5" s="1"/>
  <c r="AD257" i="5"/>
  <c r="T258" i="5"/>
  <c r="M223" i="4"/>
  <c r="R222" i="4"/>
  <c r="AA222" i="4"/>
  <c r="C223" i="4"/>
  <c r="D223" i="4"/>
  <c r="J223" i="4" s="1"/>
  <c r="AA262" i="6" l="1"/>
  <c r="U262" i="6"/>
  <c r="S263" i="6" s="1"/>
  <c r="B263" i="6"/>
  <c r="M263" i="6"/>
  <c r="K262" i="6"/>
  <c r="V262" i="6"/>
  <c r="AD261" i="6"/>
  <c r="Q263" i="6"/>
  <c r="X262" i="6"/>
  <c r="T262" i="6"/>
  <c r="AC262" i="6" s="1"/>
  <c r="N263" i="6"/>
  <c r="H263" i="6"/>
  <c r="D263" i="6"/>
  <c r="C263" i="6"/>
  <c r="G259" i="5"/>
  <c r="I259" i="5" s="1"/>
  <c r="N259" i="5"/>
  <c r="P259" i="5"/>
  <c r="U258" i="5"/>
  <c r="U222" i="4"/>
  <c r="P223" i="4"/>
  <c r="AB222" i="4"/>
  <c r="N223" i="4"/>
  <c r="E223" i="4"/>
  <c r="E263" i="6" l="1"/>
  <c r="J263" i="6"/>
  <c r="T263" i="6"/>
  <c r="G263" i="6"/>
  <c r="I263" i="6" s="1"/>
  <c r="W262" i="6"/>
  <c r="AD262" i="6" s="1"/>
  <c r="V263" i="6"/>
  <c r="B260" i="5"/>
  <c r="O259" i="5"/>
  <c r="Q259" i="5"/>
  <c r="AC258" i="5"/>
  <c r="S259" i="5"/>
  <c r="X258" i="5"/>
  <c r="Q223" i="4"/>
  <c r="S223" i="4"/>
  <c r="X222" i="4"/>
  <c r="AC222" i="4"/>
  <c r="G223" i="4"/>
  <c r="I223" i="4" s="1"/>
  <c r="W263" i="6" l="1"/>
  <c r="K263" i="6"/>
  <c r="O263" i="6"/>
  <c r="B264" i="6"/>
  <c r="AA259" i="5"/>
  <c r="M260" i="5"/>
  <c r="R259" i="5"/>
  <c r="T259" i="5"/>
  <c r="H260" i="5"/>
  <c r="D260" i="5"/>
  <c r="C260" i="5"/>
  <c r="V259" i="5"/>
  <c r="AD258" i="5"/>
  <c r="K223" i="4"/>
  <c r="O223" i="4"/>
  <c r="V223" i="4"/>
  <c r="W223" i="4" s="1"/>
  <c r="AD222" i="4"/>
  <c r="T223" i="4"/>
  <c r="B224" i="4"/>
  <c r="H224" i="4" s="1"/>
  <c r="M264" i="6" l="1"/>
  <c r="R263" i="6"/>
  <c r="AA263" i="6"/>
  <c r="H264" i="6"/>
  <c r="D264" i="6"/>
  <c r="C264" i="6"/>
  <c r="P260" i="5"/>
  <c r="U259" i="5"/>
  <c r="N260" i="5"/>
  <c r="W259" i="5"/>
  <c r="E260" i="5"/>
  <c r="AB259" i="5"/>
  <c r="R223" i="4"/>
  <c r="M224" i="4"/>
  <c r="AA223" i="4"/>
  <c r="C224" i="4"/>
  <c r="D224" i="4"/>
  <c r="J224" i="4" s="1"/>
  <c r="E264" i="6" l="1"/>
  <c r="G264" i="6" s="1"/>
  <c r="N264" i="6"/>
  <c r="J264" i="6"/>
  <c r="P264" i="6"/>
  <c r="U263" i="6"/>
  <c r="AB263" i="6"/>
  <c r="G260" i="5"/>
  <c r="I260" i="5" s="1"/>
  <c r="AC259" i="5"/>
  <c r="X259" i="5"/>
  <c r="V260" i="5" s="1"/>
  <c r="S260" i="5"/>
  <c r="Q260" i="5"/>
  <c r="N224" i="4"/>
  <c r="U223" i="4"/>
  <c r="P224" i="4"/>
  <c r="AB223" i="4"/>
  <c r="E224" i="4"/>
  <c r="I264" i="6" l="1"/>
  <c r="O264" i="6" s="1"/>
  <c r="M265" i="6" s="1"/>
  <c r="X263" i="6"/>
  <c r="S264" i="6"/>
  <c r="AC263" i="6"/>
  <c r="AA264" i="6"/>
  <c r="Q264" i="6"/>
  <c r="B261" i="5"/>
  <c r="O260" i="5"/>
  <c r="AD259" i="5"/>
  <c r="T260" i="5"/>
  <c r="W260" i="5"/>
  <c r="X223" i="4"/>
  <c r="S224" i="4"/>
  <c r="AC223" i="4"/>
  <c r="Q224" i="4"/>
  <c r="G224" i="4"/>
  <c r="I224" i="4" s="1"/>
  <c r="AB264" i="6" l="1"/>
  <c r="B265" i="6"/>
  <c r="K264" i="6"/>
  <c r="R264" i="6"/>
  <c r="P265" i="6" s="1"/>
  <c r="Q265" i="6"/>
  <c r="H265" i="6"/>
  <c r="D265" i="6"/>
  <c r="C265" i="6"/>
  <c r="T264" i="6"/>
  <c r="V264" i="6"/>
  <c r="AD263" i="6"/>
  <c r="N265" i="6"/>
  <c r="M261" i="5"/>
  <c r="R260" i="5"/>
  <c r="AA260" i="5"/>
  <c r="H261" i="5"/>
  <c r="D261" i="5"/>
  <c r="C261" i="5"/>
  <c r="K224" i="4"/>
  <c r="O224" i="4"/>
  <c r="T224" i="4"/>
  <c r="V224" i="4"/>
  <c r="W224" i="4" s="1"/>
  <c r="AD223" i="4"/>
  <c r="B225" i="4"/>
  <c r="H225" i="4" s="1"/>
  <c r="AC264" i="6" l="1"/>
  <c r="E265" i="6"/>
  <c r="G265" i="6" s="1"/>
  <c r="U264" i="6"/>
  <c r="J265" i="6"/>
  <c r="W264" i="6"/>
  <c r="E261" i="5"/>
  <c r="P261" i="5"/>
  <c r="U260" i="5"/>
  <c r="AB260" i="5"/>
  <c r="N261" i="5"/>
  <c r="M225" i="4"/>
  <c r="R224" i="4"/>
  <c r="AA224" i="4"/>
  <c r="C225" i="4"/>
  <c r="D225" i="4"/>
  <c r="J225" i="4" s="1"/>
  <c r="AD264" i="6" l="1"/>
  <c r="I265" i="6"/>
  <c r="B266" i="6" s="1"/>
  <c r="X264" i="6"/>
  <c r="V265" i="6" s="1"/>
  <c r="S265" i="6"/>
  <c r="T265" i="6" s="1"/>
  <c r="O265" i="6"/>
  <c r="W265" i="6"/>
  <c r="S261" i="5"/>
  <c r="X260" i="5"/>
  <c r="AC260" i="5"/>
  <c r="Q261" i="5"/>
  <c r="G261" i="5"/>
  <c r="I261" i="5"/>
  <c r="U224" i="4"/>
  <c r="P225" i="4"/>
  <c r="AB224" i="4"/>
  <c r="N225" i="4"/>
  <c r="E225" i="4"/>
  <c r="K265" i="6" l="1"/>
  <c r="H266" i="6"/>
  <c r="D266" i="6"/>
  <c r="C266" i="6"/>
  <c r="E266" i="6" s="1"/>
  <c r="M266" i="6"/>
  <c r="R265" i="6"/>
  <c r="AA265" i="6"/>
  <c r="O261" i="5"/>
  <c r="AD260" i="5"/>
  <c r="V261" i="5"/>
  <c r="T261" i="5"/>
  <c r="B262" i="5"/>
  <c r="Q225" i="4"/>
  <c r="S225" i="4"/>
  <c r="X224" i="4"/>
  <c r="AC224" i="4"/>
  <c r="G225" i="4"/>
  <c r="I225" i="4" s="1"/>
  <c r="P266" i="6" l="1"/>
  <c r="U265" i="6"/>
  <c r="AB265" i="6"/>
  <c r="J266" i="6"/>
  <c r="N266" i="6"/>
  <c r="G266" i="6"/>
  <c r="I266" i="6" s="1"/>
  <c r="AA261" i="5"/>
  <c r="R261" i="5"/>
  <c r="M262" i="5"/>
  <c r="H262" i="5"/>
  <c r="D262" i="5"/>
  <c r="C262" i="5"/>
  <c r="E262" i="5" s="1"/>
  <c r="W261" i="5"/>
  <c r="O225" i="4"/>
  <c r="K225" i="4"/>
  <c r="T225" i="4"/>
  <c r="V225" i="4"/>
  <c r="W225" i="4" s="1"/>
  <c r="AD224" i="4"/>
  <c r="B226" i="4"/>
  <c r="H226" i="4" s="1"/>
  <c r="K266" i="6" l="1"/>
  <c r="B267" i="6"/>
  <c r="O266" i="6"/>
  <c r="AA266" i="6" s="1"/>
  <c r="S266" i="6"/>
  <c r="X265" i="6"/>
  <c r="AC265" i="6"/>
  <c r="Q266" i="6"/>
  <c r="G262" i="5"/>
  <c r="I262" i="5"/>
  <c r="B263" i="5" s="1"/>
  <c r="U261" i="5"/>
  <c r="P262" i="5"/>
  <c r="AB261" i="5"/>
  <c r="N262" i="5"/>
  <c r="AA262" i="5" s="1"/>
  <c r="O262" i="5"/>
  <c r="M263" i="5" s="1"/>
  <c r="M226" i="4"/>
  <c r="R225" i="4"/>
  <c r="AA225" i="4"/>
  <c r="C226" i="4"/>
  <c r="D226" i="4"/>
  <c r="J226" i="4" s="1"/>
  <c r="R266" i="6" l="1"/>
  <c r="AB266" i="6" s="1"/>
  <c r="M267" i="6"/>
  <c r="V266" i="6"/>
  <c r="AD265" i="6"/>
  <c r="H267" i="6"/>
  <c r="D267" i="6"/>
  <c r="C267" i="6"/>
  <c r="T266" i="6"/>
  <c r="R262" i="5"/>
  <c r="U262" i="5" s="1"/>
  <c r="S263" i="5" s="1"/>
  <c r="Q262" i="5"/>
  <c r="AB262" i="5" s="1"/>
  <c r="N263" i="5"/>
  <c r="S262" i="5"/>
  <c r="X261" i="5"/>
  <c r="AC261" i="5"/>
  <c r="H263" i="5"/>
  <c r="C263" i="5"/>
  <c r="D263" i="5"/>
  <c r="U225" i="4"/>
  <c r="P226" i="4"/>
  <c r="AB225" i="4"/>
  <c r="N226" i="4"/>
  <c r="E226" i="4"/>
  <c r="E267" i="6" l="1"/>
  <c r="G267" i="6" s="1"/>
  <c r="W266" i="6"/>
  <c r="J267" i="6"/>
  <c r="N267" i="6"/>
  <c r="I267" i="6"/>
  <c r="O267" i="6" s="1"/>
  <c r="M268" i="6" s="1"/>
  <c r="U266" i="6"/>
  <c r="P267" i="6"/>
  <c r="T263" i="5"/>
  <c r="E263" i="5"/>
  <c r="T262" i="5"/>
  <c r="AC262" i="5" s="1"/>
  <c r="X262" i="5"/>
  <c r="V262" i="5"/>
  <c r="AD261" i="5"/>
  <c r="P263" i="5"/>
  <c r="Q226" i="4"/>
  <c r="X225" i="4"/>
  <c r="S226" i="4"/>
  <c r="AC225" i="4"/>
  <c r="G226" i="4"/>
  <c r="I226" i="4" s="1"/>
  <c r="O226" i="4" s="1"/>
  <c r="AA267" i="6" l="1"/>
  <c r="N268" i="6"/>
  <c r="Q267" i="6"/>
  <c r="AB267" i="6" s="1"/>
  <c r="R267" i="6"/>
  <c r="P268" i="6" s="1"/>
  <c r="X266" i="6"/>
  <c r="V267" i="6" s="1"/>
  <c r="S267" i="6"/>
  <c r="K267" i="6"/>
  <c r="B268" i="6"/>
  <c r="AC266" i="6"/>
  <c r="Q263" i="5"/>
  <c r="G263" i="5"/>
  <c r="I263" i="5" s="1"/>
  <c r="V263" i="5"/>
  <c r="W262" i="5"/>
  <c r="AD262" i="5" s="1"/>
  <c r="M227" i="4"/>
  <c r="R226" i="4"/>
  <c r="AB226" i="4" s="1"/>
  <c r="V226" i="4"/>
  <c r="W226" i="4" s="1"/>
  <c r="AD225" i="4"/>
  <c r="K226" i="4"/>
  <c r="T226" i="4"/>
  <c r="AA226" i="4"/>
  <c r="B227" i="4"/>
  <c r="H227" i="4" s="1"/>
  <c r="AD266" i="6" l="1"/>
  <c r="U267" i="6"/>
  <c r="X267" i="6" s="1"/>
  <c r="V268" i="6" s="1"/>
  <c r="Q268" i="6"/>
  <c r="T267" i="6"/>
  <c r="AC267" i="6" s="1"/>
  <c r="H268" i="6"/>
  <c r="D268" i="6"/>
  <c r="C268" i="6"/>
  <c r="E268" i="6" s="1"/>
  <c r="G268" i="6" s="1"/>
  <c r="W267" i="6"/>
  <c r="O263" i="5"/>
  <c r="B264" i="5"/>
  <c r="W263" i="5"/>
  <c r="U226" i="4"/>
  <c r="P227" i="4"/>
  <c r="N227" i="4"/>
  <c r="C227" i="4"/>
  <c r="D227" i="4"/>
  <c r="J227" i="4" s="1"/>
  <c r="S268" i="6" l="1"/>
  <c r="AD267" i="6"/>
  <c r="I268" i="6"/>
  <c r="J268" i="6"/>
  <c r="T268" i="6"/>
  <c r="W268" i="6"/>
  <c r="H264" i="5"/>
  <c r="C264" i="5"/>
  <c r="E264" i="5" s="1"/>
  <c r="D264" i="5"/>
  <c r="AA263" i="5"/>
  <c r="R263" i="5"/>
  <c r="M264" i="5"/>
  <c r="Q227" i="4"/>
  <c r="X226" i="4"/>
  <c r="S227" i="4"/>
  <c r="AC226" i="4"/>
  <c r="E227" i="4"/>
  <c r="K268" i="6" l="1"/>
  <c r="O268" i="6"/>
  <c r="B269" i="6"/>
  <c r="N264" i="5"/>
  <c r="U263" i="5"/>
  <c r="P264" i="5"/>
  <c r="AB263" i="5"/>
  <c r="G264" i="5"/>
  <c r="I264" i="5"/>
  <c r="T227" i="4"/>
  <c r="V227" i="4"/>
  <c r="W227" i="4" s="1"/>
  <c r="AD226" i="4"/>
  <c r="G227" i="4"/>
  <c r="I227" i="4" s="1"/>
  <c r="R268" i="6" l="1"/>
  <c r="M269" i="6"/>
  <c r="AA268" i="6"/>
  <c r="D269" i="6"/>
  <c r="H269" i="6"/>
  <c r="C269" i="6"/>
  <c r="E269" i="6" s="1"/>
  <c r="G269" i="6" s="1"/>
  <c r="B265" i="5"/>
  <c r="S264" i="5"/>
  <c r="X263" i="5"/>
  <c r="AC263" i="5"/>
  <c r="O264" i="5"/>
  <c r="Q264" i="5"/>
  <c r="AA264" i="5"/>
  <c r="O227" i="4"/>
  <c r="K227" i="4"/>
  <c r="B228" i="4"/>
  <c r="H228" i="4" s="1"/>
  <c r="J269" i="6" l="1"/>
  <c r="I269" i="6"/>
  <c r="O269" i="6"/>
  <c r="M270" i="6" s="1"/>
  <c r="N269" i="6"/>
  <c r="AA269" i="6" s="1"/>
  <c r="U268" i="6"/>
  <c r="P269" i="6"/>
  <c r="AB268" i="6"/>
  <c r="V264" i="5"/>
  <c r="W264" i="5" s="1"/>
  <c r="AD263" i="5"/>
  <c r="T264" i="5"/>
  <c r="R264" i="5"/>
  <c r="AB264" i="5" s="1"/>
  <c r="M265" i="5"/>
  <c r="H265" i="5"/>
  <c r="D265" i="5"/>
  <c r="C265" i="5"/>
  <c r="E265" i="5" s="1"/>
  <c r="M228" i="4"/>
  <c r="R227" i="4"/>
  <c r="AA227" i="4"/>
  <c r="C228" i="4"/>
  <c r="D228" i="4"/>
  <c r="J228" i="4" s="1"/>
  <c r="N270" i="6" l="1"/>
  <c r="Q269" i="6"/>
  <c r="R269" i="6"/>
  <c r="P270" i="6" s="1"/>
  <c r="S269" i="6"/>
  <c r="X268" i="6"/>
  <c r="AC268" i="6"/>
  <c r="K269" i="6"/>
  <c r="B270" i="6"/>
  <c r="N265" i="5"/>
  <c r="G265" i="5"/>
  <c r="I265" i="5" s="1"/>
  <c r="P265" i="5"/>
  <c r="U264" i="5"/>
  <c r="P228" i="4"/>
  <c r="U227" i="4"/>
  <c r="AB227" i="4"/>
  <c r="N228" i="4"/>
  <c r="E228" i="4"/>
  <c r="Q270" i="6" l="1"/>
  <c r="AB269" i="6"/>
  <c r="V269" i="6"/>
  <c r="AD268" i="6"/>
  <c r="U269" i="6"/>
  <c r="X269" i="6" s="1"/>
  <c r="H270" i="6"/>
  <c r="D270" i="6"/>
  <c r="C270" i="6"/>
  <c r="E270" i="6" s="1"/>
  <c r="G270" i="6" s="1"/>
  <c r="S270" i="6"/>
  <c r="T269" i="6"/>
  <c r="B266" i="5"/>
  <c r="O265" i="5"/>
  <c r="Q265" i="5"/>
  <c r="AA265" i="5"/>
  <c r="S265" i="5"/>
  <c r="X264" i="5"/>
  <c r="AC264" i="5"/>
  <c r="S228" i="4"/>
  <c r="X227" i="4"/>
  <c r="AC227" i="4"/>
  <c r="Q228" i="4"/>
  <c r="G228" i="4"/>
  <c r="I228" i="4" s="1"/>
  <c r="AC269" i="6" l="1"/>
  <c r="T270" i="6"/>
  <c r="W269" i="6"/>
  <c r="AD269" i="6" s="1"/>
  <c r="V270" i="6"/>
  <c r="I270" i="6"/>
  <c r="J270" i="6"/>
  <c r="T265" i="5"/>
  <c r="M266" i="5"/>
  <c r="R265" i="5"/>
  <c r="AB265" i="5" s="1"/>
  <c r="H266" i="5"/>
  <c r="D266" i="5"/>
  <c r="C266" i="5"/>
  <c r="E266" i="5" s="1"/>
  <c r="V265" i="5"/>
  <c r="AD264" i="5"/>
  <c r="O228" i="4"/>
  <c r="K228" i="4"/>
  <c r="V228" i="4"/>
  <c r="W228" i="4" s="1"/>
  <c r="AD227" i="4"/>
  <c r="T228" i="4"/>
  <c r="B229" i="4"/>
  <c r="H229" i="4" s="1"/>
  <c r="K270" i="6" l="1"/>
  <c r="O270" i="6"/>
  <c r="B271" i="6"/>
  <c r="W270" i="6"/>
  <c r="W265" i="5"/>
  <c r="U265" i="5"/>
  <c r="P266" i="5"/>
  <c r="G266" i="5"/>
  <c r="I266" i="5" s="1"/>
  <c r="N266" i="5"/>
  <c r="M229" i="4"/>
  <c r="R228" i="4"/>
  <c r="AA228" i="4"/>
  <c r="C229" i="4"/>
  <c r="D229" i="4"/>
  <c r="J229" i="4" s="1"/>
  <c r="H271" i="6" l="1"/>
  <c r="D271" i="6"/>
  <c r="C271" i="6"/>
  <c r="E271" i="6" s="1"/>
  <c r="M271" i="6"/>
  <c r="R270" i="6"/>
  <c r="AA270" i="6"/>
  <c r="B267" i="5"/>
  <c r="O266" i="5"/>
  <c r="AA266" i="5" s="1"/>
  <c r="Q266" i="5"/>
  <c r="X265" i="5"/>
  <c r="V266" i="5" s="1"/>
  <c r="W266" i="5" s="1"/>
  <c r="S266" i="5"/>
  <c r="AC265" i="5"/>
  <c r="AD265" i="5"/>
  <c r="P229" i="4"/>
  <c r="U228" i="4"/>
  <c r="AB228" i="4"/>
  <c r="N229" i="4"/>
  <c r="E229" i="4"/>
  <c r="J271" i="6" l="1"/>
  <c r="U270" i="6"/>
  <c r="P271" i="6"/>
  <c r="AB270" i="6"/>
  <c r="N271" i="6"/>
  <c r="G271" i="6"/>
  <c r="I271" i="6" s="1"/>
  <c r="M267" i="5"/>
  <c r="R266" i="5"/>
  <c r="AB266" i="5"/>
  <c r="H267" i="5"/>
  <c r="C267" i="5"/>
  <c r="D267" i="5"/>
  <c r="T266" i="5"/>
  <c r="X228" i="4"/>
  <c r="S229" i="4"/>
  <c r="AC228" i="4"/>
  <c r="Q229" i="4"/>
  <c r="G229" i="4"/>
  <c r="I229" i="4" s="1"/>
  <c r="O229" i="4" s="1"/>
  <c r="K271" i="6" l="1"/>
  <c r="B272" i="6"/>
  <c r="O271" i="6"/>
  <c r="AA271" i="6" s="1"/>
  <c r="Q271" i="6"/>
  <c r="X270" i="6"/>
  <c r="S271" i="6"/>
  <c r="AC270" i="6"/>
  <c r="P267" i="5"/>
  <c r="U266" i="5"/>
  <c r="E267" i="5"/>
  <c r="N267" i="5"/>
  <c r="T229" i="4"/>
  <c r="K229" i="4"/>
  <c r="V229" i="4"/>
  <c r="W229" i="4" s="1"/>
  <c r="AD228" i="4"/>
  <c r="M230" i="4"/>
  <c r="R229" i="4"/>
  <c r="AB229" i="4" s="1"/>
  <c r="AA229" i="4"/>
  <c r="B230" i="4"/>
  <c r="H230" i="4" s="1"/>
  <c r="V271" i="6" l="1"/>
  <c r="AD270" i="6"/>
  <c r="M272" i="6"/>
  <c r="R271" i="6"/>
  <c r="H272" i="6"/>
  <c r="D272" i="6"/>
  <c r="C272" i="6"/>
  <c r="E272" i="6" s="1"/>
  <c r="G272" i="6" s="1"/>
  <c r="T271" i="6"/>
  <c r="G267" i="5"/>
  <c r="I267" i="5"/>
  <c r="S267" i="5"/>
  <c r="X266" i="5"/>
  <c r="Q267" i="5"/>
  <c r="AC266" i="5"/>
  <c r="P230" i="4"/>
  <c r="U229" i="4"/>
  <c r="AC229" i="4" s="1"/>
  <c r="N230" i="4"/>
  <c r="C230" i="4"/>
  <c r="D230" i="4"/>
  <c r="J230" i="4" s="1"/>
  <c r="J272" i="6" l="1"/>
  <c r="U271" i="6"/>
  <c r="AC271" i="6" s="1"/>
  <c r="P272" i="6"/>
  <c r="N272" i="6"/>
  <c r="I272" i="6"/>
  <c r="O272" i="6" s="1"/>
  <c r="M273" i="6" s="1"/>
  <c r="AB271" i="6"/>
  <c r="W271" i="6"/>
  <c r="V267" i="5"/>
  <c r="W267" i="5" s="1"/>
  <c r="AD266" i="5"/>
  <c r="T267" i="5"/>
  <c r="B268" i="5"/>
  <c r="O267" i="5"/>
  <c r="S230" i="4"/>
  <c r="X229" i="4"/>
  <c r="Q230" i="4"/>
  <c r="E230" i="4"/>
  <c r="N273" i="6" l="1"/>
  <c r="AA272" i="6"/>
  <c r="K272" i="6"/>
  <c r="B273" i="6"/>
  <c r="R272" i="6"/>
  <c r="P273" i="6" s="1"/>
  <c r="S272" i="6"/>
  <c r="X271" i="6"/>
  <c r="V272" i="6" s="1"/>
  <c r="Q272" i="6"/>
  <c r="R267" i="5"/>
  <c r="M268" i="5"/>
  <c r="AA267" i="5"/>
  <c r="H268" i="5"/>
  <c r="D268" i="5"/>
  <c r="C268" i="5"/>
  <c r="V230" i="4"/>
  <c r="W230" i="4" s="1"/>
  <c r="AD229" i="4"/>
  <c r="T230" i="4"/>
  <c r="G230" i="4"/>
  <c r="I230" i="4" s="1"/>
  <c r="AB272" i="6" l="1"/>
  <c r="U272" i="6"/>
  <c r="S273" i="6" s="1"/>
  <c r="AD271" i="6"/>
  <c r="H273" i="6"/>
  <c r="D273" i="6"/>
  <c r="C273" i="6"/>
  <c r="E273" i="6" s="1"/>
  <c r="Q273" i="6"/>
  <c r="W272" i="6"/>
  <c r="AD272" i="6" s="1"/>
  <c r="T272" i="6"/>
  <c r="AC272" i="6" s="1"/>
  <c r="X272" i="6"/>
  <c r="V273" i="6" s="1"/>
  <c r="P268" i="5"/>
  <c r="U267" i="5"/>
  <c r="AB267" i="5"/>
  <c r="E268" i="5"/>
  <c r="N268" i="5"/>
  <c r="O230" i="4"/>
  <c r="K230" i="4"/>
  <c r="B231" i="4"/>
  <c r="H231" i="4" s="1"/>
  <c r="W273" i="6" l="1"/>
  <c r="J273" i="6"/>
  <c r="T273" i="6"/>
  <c r="G273" i="6"/>
  <c r="I273" i="6" s="1"/>
  <c r="Q268" i="5"/>
  <c r="G268" i="5"/>
  <c r="I268" i="5" s="1"/>
  <c r="S268" i="5"/>
  <c r="X267" i="5"/>
  <c r="AC267" i="5"/>
  <c r="M231" i="4"/>
  <c r="R230" i="4"/>
  <c r="AA230" i="4"/>
  <c r="C231" i="4"/>
  <c r="D231" i="4"/>
  <c r="J231" i="4" s="1"/>
  <c r="K273" i="6" l="1"/>
  <c r="O273" i="6"/>
  <c r="B274" i="6"/>
  <c r="B269" i="5"/>
  <c r="O268" i="5"/>
  <c r="V268" i="5"/>
  <c r="AD267" i="5"/>
  <c r="T268" i="5"/>
  <c r="P231" i="4"/>
  <c r="U230" i="4"/>
  <c r="AB230" i="4"/>
  <c r="N231" i="4"/>
  <c r="E231" i="4"/>
  <c r="D274" i="6" l="1"/>
  <c r="H274" i="6"/>
  <c r="C274" i="6"/>
  <c r="E274" i="6" s="1"/>
  <c r="R273" i="6"/>
  <c r="M274" i="6"/>
  <c r="AA273" i="6"/>
  <c r="H269" i="5"/>
  <c r="D269" i="5"/>
  <c r="C269" i="5"/>
  <c r="E269" i="5" s="1"/>
  <c r="W268" i="5"/>
  <c r="M269" i="5"/>
  <c r="R268" i="5"/>
  <c r="AA268" i="5"/>
  <c r="S231" i="4"/>
  <c r="X230" i="4"/>
  <c r="AC230" i="4"/>
  <c r="Q231" i="4"/>
  <c r="G231" i="4"/>
  <c r="I231" i="4" s="1"/>
  <c r="J274" i="6" l="1"/>
  <c r="N274" i="6"/>
  <c r="U273" i="6"/>
  <c r="P274" i="6"/>
  <c r="AB273" i="6"/>
  <c r="G274" i="6"/>
  <c r="I274" i="6" s="1"/>
  <c r="N269" i="5"/>
  <c r="G269" i="5"/>
  <c r="I269" i="5"/>
  <c r="P269" i="5"/>
  <c r="U268" i="5"/>
  <c r="AB268" i="5"/>
  <c r="O231" i="4"/>
  <c r="K231" i="4"/>
  <c r="V231" i="4"/>
  <c r="W231" i="4" s="1"/>
  <c r="AD230" i="4"/>
  <c r="T231" i="4"/>
  <c r="B232" i="4"/>
  <c r="H232" i="4" s="1"/>
  <c r="K274" i="6" l="1"/>
  <c r="B275" i="6"/>
  <c r="O274" i="6"/>
  <c r="AA274" i="6" s="1"/>
  <c r="Q274" i="6"/>
  <c r="S274" i="6"/>
  <c r="X273" i="6"/>
  <c r="AC273" i="6"/>
  <c r="S269" i="5"/>
  <c r="X268" i="5"/>
  <c r="AC268" i="5"/>
  <c r="Q269" i="5"/>
  <c r="O269" i="5"/>
  <c r="B270" i="5"/>
  <c r="M232" i="4"/>
  <c r="R231" i="4"/>
  <c r="AA231" i="4"/>
  <c r="C232" i="4"/>
  <c r="D232" i="4"/>
  <c r="J232" i="4" s="1"/>
  <c r="T274" i="6" l="1"/>
  <c r="R274" i="6"/>
  <c r="AB274" i="6" s="1"/>
  <c r="M275" i="6"/>
  <c r="H275" i="6"/>
  <c r="D275" i="6"/>
  <c r="C275" i="6"/>
  <c r="V274" i="6"/>
  <c r="AD273" i="6"/>
  <c r="AB269" i="5"/>
  <c r="AA269" i="5"/>
  <c r="R269" i="5"/>
  <c r="M270" i="5"/>
  <c r="V269" i="5"/>
  <c r="W269" i="5" s="1"/>
  <c r="AD268" i="5"/>
  <c r="H270" i="5"/>
  <c r="D270" i="5"/>
  <c r="C270" i="5"/>
  <c r="E270" i="5" s="1"/>
  <c r="T269" i="5"/>
  <c r="P232" i="4"/>
  <c r="U231" i="4"/>
  <c r="AB231" i="4"/>
  <c r="N232" i="4"/>
  <c r="E232" i="4"/>
  <c r="E275" i="6" l="1"/>
  <c r="J275" i="6"/>
  <c r="W274" i="6"/>
  <c r="P275" i="6"/>
  <c r="U274" i="6"/>
  <c r="AC274" i="6" s="1"/>
  <c r="N275" i="6"/>
  <c r="G275" i="6"/>
  <c r="I275" i="6" s="1"/>
  <c r="P270" i="5"/>
  <c r="U269" i="5"/>
  <c r="N270" i="5"/>
  <c r="G270" i="5"/>
  <c r="I270" i="5"/>
  <c r="X231" i="4"/>
  <c r="S232" i="4"/>
  <c r="AC231" i="4"/>
  <c r="Q232" i="4"/>
  <c r="G232" i="4"/>
  <c r="I232" i="4" s="1"/>
  <c r="K275" i="6" l="1"/>
  <c r="B276" i="6"/>
  <c r="O275" i="6"/>
  <c r="Q275" i="6"/>
  <c r="S275" i="6"/>
  <c r="X274" i="6"/>
  <c r="V275" i="6" s="1"/>
  <c r="B271" i="5"/>
  <c r="O270" i="5"/>
  <c r="S270" i="5"/>
  <c r="X269" i="5"/>
  <c r="Q270" i="5"/>
  <c r="AA270" i="5"/>
  <c r="AC269" i="5"/>
  <c r="K232" i="4"/>
  <c r="O232" i="4"/>
  <c r="T232" i="4"/>
  <c r="V232" i="4"/>
  <c r="W232" i="4" s="1"/>
  <c r="AD231" i="4"/>
  <c r="B233" i="4"/>
  <c r="H233" i="4" s="1"/>
  <c r="AD274" i="6" l="1"/>
  <c r="M276" i="6"/>
  <c r="R275" i="6"/>
  <c r="AB275" i="6" s="1"/>
  <c r="H276" i="6"/>
  <c r="D276" i="6"/>
  <c r="C276" i="6"/>
  <c r="E276" i="6" s="1"/>
  <c r="G276" i="6" s="1"/>
  <c r="W275" i="6"/>
  <c r="T275" i="6"/>
  <c r="AA275" i="6"/>
  <c r="T270" i="5"/>
  <c r="M271" i="5"/>
  <c r="R270" i="5"/>
  <c r="H271" i="5"/>
  <c r="D271" i="5"/>
  <c r="C271" i="5"/>
  <c r="E271" i="5" s="1"/>
  <c r="V270" i="5"/>
  <c r="W270" i="5" s="1"/>
  <c r="AD269" i="5"/>
  <c r="M233" i="4"/>
  <c r="R232" i="4"/>
  <c r="AA232" i="4"/>
  <c r="C233" i="4"/>
  <c r="D233" i="4"/>
  <c r="J233" i="4" s="1"/>
  <c r="I276" i="6" l="1"/>
  <c r="U275" i="6"/>
  <c r="AC275" i="6" s="1"/>
  <c r="P276" i="6"/>
  <c r="J276" i="6"/>
  <c r="N276" i="6"/>
  <c r="O276" i="6"/>
  <c r="R276" i="6" s="1"/>
  <c r="G271" i="5"/>
  <c r="I271" i="5" s="1"/>
  <c r="P271" i="5"/>
  <c r="U270" i="5"/>
  <c r="N271" i="5"/>
  <c r="AB270" i="5"/>
  <c r="U232" i="4"/>
  <c r="P233" i="4"/>
  <c r="AB232" i="4"/>
  <c r="N233" i="4"/>
  <c r="E233" i="4"/>
  <c r="AA276" i="6" l="1"/>
  <c r="M277" i="6"/>
  <c r="N277" i="6" s="1"/>
  <c r="Q276" i="6"/>
  <c r="AB276" i="6" s="1"/>
  <c r="P277" i="6"/>
  <c r="S276" i="6"/>
  <c r="U276" i="6" s="1"/>
  <c r="X275" i="6"/>
  <c r="K276" i="6"/>
  <c r="B277" i="6"/>
  <c r="B272" i="5"/>
  <c r="O271" i="5"/>
  <c r="S271" i="5"/>
  <c r="X270" i="5"/>
  <c r="Q271" i="5"/>
  <c r="AC270" i="5"/>
  <c r="Q233" i="4"/>
  <c r="S233" i="4"/>
  <c r="X232" i="4"/>
  <c r="AC232" i="4"/>
  <c r="G233" i="4"/>
  <c r="I233" i="4" s="1"/>
  <c r="S277" i="6" l="1"/>
  <c r="X276" i="6"/>
  <c r="T276" i="6"/>
  <c r="AC276" i="6" s="1"/>
  <c r="D277" i="6"/>
  <c r="H277" i="6"/>
  <c r="C277" i="6"/>
  <c r="Q277" i="6"/>
  <c r="V276" i="6"/>
  <c r="AD275" i="6"/>
  <c r="T271" i="5"/>
  <c r="AA271" i="5"/>
  <c r="R271" i="5"/>
  <c r="AB271" i="5" s="1"/>
  <c r="M272" i="5"/>
  <c r="H272" i="5"/>
  <c r="D272" i="5"/>
  <c r="C272" i="5"/>
  <c r="E272" i="5" s="1"/>
  <c r="V271" i="5"/>
  <c r="AD270" i="5"/>
  <c r="O233" i="4"/>
  <c r="K233" i="4"/>
  <c r="T233" i="4"/>
  <c r="V233" i="4"/>
  <c r="W233" i="4" s="1"/>
  <c r="AD232" i="4"/>
  <c r="B234" i="4"/>
  <c r="H234" i="4" s="1"/>
  <c r="V277" i="6" l="1"/>
  <c r="W276" i="6"/>
  <c r="AD276" i="6" s="1"/>
  <c r="J277" i="6"/>
  <c r="T277" i="6"/>
  <c r="E277" i="6"/>
  <c r="W271" i="5"/>
  <c r="G272" i="5"/>
  <c r="I272" i="5"/>
  <c r="B273" i="5" s="1"/>
  <c r="N272" i="5"/>
  <c r="U271" i="5"/>
  <c r="P272" i="5"/>
  <c r="M234" i="4"/>
  <c r="R233" i="4"/>
  <c r="AA233" i="4"/>
  <c r="C234" i="4"/>
  <c r="D234" i="4"/>
  <c r="J234" i="4" s="1"/>
  <c r="W277" i="6" l="1"/>
  <c r="G277" i="6"/>
  <c r="I277" i="6" s="1"/>
  <c r="S272" i="5"/>
  <c r="X271" i="5"/>
  <c r="V272" i="5" s="1"/>
  <c r="H273" i="5"/>
  <c r="D273" i="5"/>
  <c r="C273" i="5"/>
  <c r="O272" i="5"/>
  <c r="AA272" i="5"/>
  <c r="AC271" i="5"/>
  <c r="Q272" i="5"/>
  <c r="AD271" i="5"/>
  <c r="P234" i="4"/>
  <c r="U233" i="4"/>
  <c r="AB233" i="4"/>
  <c r="N234" i="4"/>
  <c r="E234" i="4"/>
  <c r="K277" i="6" l="1"/>
  <c r="O277" i="6"/>
  <c r="B278" i="6"/>
  <c r="M273" i="5"/>
  <c r="R272" i="5"/>
  <c r="W272" i="5"/>
  <c r="E273" i="5"/>
  <c r="T272" i="5"/>
  <c r="S234" i="4"/>
  <c r="X233" i="4"/>
  <c r="AC233" i="4"/>
  <c r="Q234" i="4"/>
  <c r="G234" i="4"/>
  <c r="I234" i="4" s="1"/>
  <c r="D278" i="6" l="1"/>
  <c r="H278" i="6"/>
  <c r="C278" i="6"/>
  <c r="E278" i="6" s="1"/>
  <c r="R277" i="6"/>
  <c r="M278" i="6"/>
  <c r="AA277" i="6"/>
  <c r="AC272" i="5"/>
  <c r="P273" i="5"/>
  <c r="U272" i="5"/>
  <c r="G273" i="5"/>
  <c r="I273" i="5" s="1"/>
  <c r="N273" i="5"/>
  <c r="AB272" i="5"/>
  <c r="K234" i="4"/>
  <c r="O234" i="4"/>
  <c r="V234" i="4"/>
  <c r="W234" i="4" s="1"/>
  <c r="AD233" i="4"/>
  <c r="T234" i="4"/>
  <c r="B235" i="4"/>
  <c r="H235" i="4" s="1"/>
  <c r="J278" i="6" l="1"/>
  <c r="N278" i="6"/>
  <c r="U277" i="6"/>
  <c r="P278" i="6"/>
  <c r="AB277" i="6"/>
  <c r="G278" i="6"/>
  <c r="I278" i="6" s="1"/>
  <c r="B274" i="5"/>
  <c r="O273" i="5"/>
  <c r="S273" i="5"/>
  <c r="X272" i="5"/>
  <c r="AA273" i="5"/>
  <c r="Q273" i="5"/>
  <c r="M235" i="4"/>
  <c r="R234" i="4"/>
  <c r="AA234" i="4"/>
  <c r="C235" i="4"/>
  <c r="E235" i="4" s="1"/>
  <c r="D235" i="4"/>
  <c r="J235" i="4" s="1"/>
  <c r="K278" i="6" l="1"/>
  <c r="B279" i="6"/>
  <c r="O278" i="6"/>
  <c r="AA278" i="6" s="1"/>
  <c r="Q278" i="6"/>
  <c r="X277" i="6"/>
  <c r="S278" i="6"/>
  <c r="AC277" i="6"/>
  <c r="R273" i="5"/>
  <c r="M274" i="5"/>
  <c r="T273" i="5"/>
  <c r="H274" i="5"/>
  <c r="D274" i="5"/>
  <c r="C274" i="5"/>
  <c r="V273" i="5"/>
  <c r="AD272" i="5"/>
  <c r="P235" i="4"/>
  <c r="U234" i="4"/>
  <c r="AB234" i="4"/>
  <c r="N235" i="4"/>
  <c r="G235" i="4"/>
  <c r="I235" i="4" s="1"/>
  <c r="O235" i="4" s="1"/>
  <c r="V278" i="6" l="1"/>
  <c r="AD277" i="6"/>
  <c r="M279" i="6"/>
  <c r="R278" i="6"/>
  <c r="AB278" i="6" s="1"/>
  <c r="H279" i="6"/>
  <c r="D279" i="6"/>
  <c r="C279" i="6"/>
  <c r="E279" i="6" s="1"/>
  <c r="G279" i="6" s="1"/>
  <c r="T278" i="6"/>
  <c r="W273" i="5"/>
  <c r="N274" i="5"/>
  <c r="U273" i="5"/>
  <c r="P274" i="5"/>
  <c r="E274" i="5"/>
  <c r="AB273" i="5"/>
  <c r="M236" i="4"/>
  <c r="R235" i="4"/>
  <c r="P236" i="4" s="1"/>
  <c r="AA235" i="4"/>
  <c r="S235" i="4"/>
  <c r="X234" i="4"/>
  <c r="AC234" i="4"/>
  <c r="Q235" i="4"/>
  <c r="AB235" i="4" s="1"/>
  <c r="K235" i="4"/>
  <c r="J279" i="6" l="1"/>
  <c r="O279" i="6"/>
  <c r="N279" i="6"/>
  <c r="I279" i="6"/>
  <c r="U278" i="6"/>
  <c r="AC278" i="6" s="1"/>
  <c r="P279" i="6"/>
  <c r="W278" i="6"/>
  <c r="S274" i="5"/>
  <c r="X273" i="5"/>
  <c r="V274" i="5" s="1"/>
  <c r="AD273" i="5"/>
  <c r="Q274" i="5"/>
  <c r="G274" i="5"/>
  <c r="AC273" i="5"/>
  <c r="U235" i="4"/>
  <c r="S236" i="4" s="1"/>
  <c r="T235" i="4"/>
  <c r="AC235" i="4" s="1"/>
  <c r="Q236" i="4"/>
  <c r="V235" i="4"/>
  <c r="W235" i="4" s="1"/>
  <c r="AD234" i="4"/>
  <c r="N236" i="4"/>
  <c r="B236" i="4"/>
  <c r="H236" i="4" s="1"/>
  <c r="R279" i="6" l="1"/>
  <c r="P280" i="6" s="1"/>
  <c r="Q279" i="6"/>
  <c r="AB279" i="6" s="1"/>
  <c r="AA279" i="6"/>
  <c r="K279" i="6"/>
  <c r="B280" i="6"/>
  <c r="M280" i="6"/>
  <c r="S279" i="6"/>
  <c r="X278" i="6"/>
  <c r="V279" i="6" s="1"/>
  <c r="W274" i="5"/>
  <c r="T274" i="5"/>
  <c r="I274" i="5"/>
  <c r="O274" i="5" s="1"/>
  <c r="X235" i="4"/>
  <c r="V236" i="4" s="1"/>
  <c r="W236" i="4" s="1"/>
  <c r="T236" i="4"/>
  <c r="C236" i="4"/>
  <c r="D236" i="4"/>
  <c r="J236" i="4" s="1"/>
  <c r="U279" i="6" l="1"/>
  <c r="W279" i="6"/>
  <c r="N280" i="6"/>
  <c r="D280" i="6"/>
  <c r="H280" i="6"/>
  <c r="C280" i="6"/>
  <c r="S280" i="6"/>
  <c r="X279" i="6"/>
  <c r="V280" i="6" s="1"/>
  <c r="T279" i="6"/>
  <c r="AC279" i="6" s="1"/>
  <c r="AD278" i="6"/>
  <c r="Q280" i="6"/>
  <c r="M275" i="5"/>
  <c r="R274" i="5"/>
  <c r="AA274" i="5"/>
  <c r="B275" i="5"/>
  <c r="AD235" i="4"/>
  <c r="E236" i="4"/>
  <c r="E280" i="6" l="1"/>
  <c r="G280" i="6" s="1"/>
  <c r="I280" i="6" s="1"/>
  <c r="W280" i="6"/>
  <c r="T280" i="6"/>
  <c r="J280" i="6"/>
  <c r="AD279" i="6"/>
  <c r="H275" i="5"/>
  <c r="C275" i="5"/>
  <c r="E275" i="5" s="1"/>
  <c r="D275" i="5"/>
  <c r="P275" i="5"/>
  <c r="U274" i="5"/>
  <c r="AB274" i="5"/>
  <c r="N275" i="5"/>
  <c r="G236" i="4"/>
  <c r="I236" i="4"/>
  <c r="K280" i="6" l="1"/>
  <c r="B281" i="6"/>
  <c r="O280" i="6"/>
  <c r="G275" i="5"/>
  <c r="I275" i="5" s="1"/>
  <c r="S275" i="5"/>
  <c r="X274" i="5"/>
  <c r="AC274" i="5"/>
  <c r="Q275" i="5"/>
  <c r="K236" i="4"/>
  <c r="O236" i="4"/>
  <c r="B237" i="4"/>
  <c r="H237" i="4" s="1"/>
  <c r="R280" i="6" l="1"/>
  <c r="M281" i="6"/>
  <c r="AA280" i="6"/>
  <c r="H281" i="6"/>
  <c r="D281" i="6"/>
  <c r="C281" i="6"/>
  <c r="E281" i="6" s="1"/>
  <c r="G281" i="6" s="1"/>
  <c r="O275" i="5"/>
  <c r="B276" i="5"/>
  <c r="T275" i="5"/>
  <c r="V275" i="5"/>
  <c r="AD274" i="5"/>
  <c r="M237" i="4"/>
  <c r="R236" i="4"/>
  <c r="AA236" i="4"/>
  <c r="C237" i="4"/>
  <c r="D237" i="4"/>
  <c r="J237" i="4" s="1"/>
  <c r="J281" i="6" l="1"/>
  <c r="I281" i="6"/>
  <c r="O281" i="6" s="1"/>
  <c r="N281" i="6"/>
  <c r="U280" i="6"/>
  <c r="P281" i="6"/>
  <c r="AB280" i="6"/>
  <c r="H276" i="5"/>
  <c r="C276" i="5"/>
  <c r="D276" i="5"/>
  <c r="M276" i="5"/>
  <c r="R275" i="5"/>
  <c r="AA275" i="5"/>
  <c r="W275" i="5"/>
  <c r="P237" i="4"/>
  <c r="U236" i="4"/>
  <c r="AB236" i="4"/>
  <c r="N237" i="4"/>
  <c r="E237" i="4"/>
  <c r="M282" i="6" l="1"/>
  <c r="R281" i="6"/>
  <c r="U281" i="6" s="1"/>
  <c r="Q281" i="6"/>
  <c r="AB281" i="6" s="1"/>
  <c r="S281" i="6"/>
  <c r="X280" i="6"/>
  <c r="AC280" i="6"/>
  <c r="AA281" i="6"/>
  <c r="K281" i="6"/>
  <c r="B282" i="6"/>
  <c r="P276" i="5"/>
  <c r="U275" i="5"/>
  <c r="AB275" i="5"/>
  <c r="E276" i="5"/>
  <c r="N276" i="5"/>
  <c r="S237" i="4"/>
  <c r="X236" i="4"/>
  <c r="AC236" i="4"/>
  <c r="Q237" i="4"/>
  <c r="G237" i="4"/>
  <c r="I237" i="4" s="1"/>
  <c r="P282" i="6" l="1"/>
  <c r="H282" i="6"/>
  <c r="D282" i="6"/>
  <c r="C282" i="6"/>
  <c r="E282" i="6" s="1"/>
  <c r="V281" i="6"/>
  <c r="AD280" i="6"/>
  <c r="X281" i="6"/>
  <c r="T281" i="6"/>
  <c r="AC281" i="6" s="1"/>
  <c r="S282" i="6"/>
  <c r="Q282" i="6"/>
  <c r="N282" i="6"/>
  <c r="X275" i="5"/>
  <c r="S276" i="5"/>
  <c r="AC275" i="5"/>
  <c r="Q276" i="5"/>
  <c r="G276" i="5"/>
  <c r="I276" i="5"/>
  <c r="V237" i="4"/>
  <c r="W237" i="4" s="1"/>
  <c r="AD236" i="4"/>
  <c r="K237" i="4"/>
  <c r="O237" i="4"/>
  <c r="T237" i="4"/>
  <c r="B238" i="4"/>
  <c r="H238" i="4" s="1"/>
  <c r="J282" i="6" l="1"/>
  <c r="T282" i="6"/>
  <c r="V282" i="6"/>
  <c r="W281" i="6"/>
  <c r="AD281" i="6" s="1"/>
  <c r="G282" i="6"/>
  <c r="I282" i="6" s="1"/>
  <c r="V276" i="5"/>
  <c r="W276" i="5" s="1"/>
  <c r="AD275" i="5"/>
  <c r="B277" i="5"/>
  <c r="O276" i="5"/>
  <c r="T276" i="5"/>
  <c r="M238" i="4"/>
  <c r="R237" i="4"/>
  <c r="AA237" i="4"/>
  <c r="C238" i="4"/>
  <c r="D238" i="4"/>
  <c r="J238" i="4" s="1"/>
  <c r="K282" i="6" l="1"/>
  <c r="B283" i="6"/>
  <c r="O282" i="6"/>
  <c r="W282" i="6"/>
  <c r="R276" i="5"/>
  <c r="M277" i="5"/>
  <c r="AA276" i="5"/>
  <c r="H277" i="5"/>
  <c r="D277" i="5"/>
  <c r="C277" i="5"/>
  <c r="E277" i="5" s="1"/>
  <c r="P238" i="4"/>
  <c r="U237" i="4"/>
  <c r="AB237" i="4"/>
  <c r="N238" i="4"/>
  <c r="E238" i="4"/>
  <c r="R282" i="6" l="1"/>
  <c r="M283" i="6"/>
  <c r="AA282" i="6"/>
  <c r="D283" i="6"/>
  <c r="H283" i="6"/>
  <c r="C283" i="6"/>
  <c r="G277" i="5"/>
  <c r="I277" i="5" s="1"/>
  <c r="N277" i="5"/>
  <c r="P277" i="5"/>
  <c r="U276" i="5"/>
  <c r="AB276" i="5"/>
  <c r="S238" i="4"/>
  <c r="X237" i="4"/>
  <c r="AC237" i="4"/>
  <c r="Q238" i="4"/>
  <c r="G238" i="4"/>
  <c r="I238" i="4" s="1"/>
  <c r="E283" i="6" l="1"/>
  <c r="G283" i="6" s="1"/>
  <c r="I283" i="6" s="1"/>
  <c r="O283" i="6" s="1"/>
  <c r="J283" i="6"/>
  <c r="N283" i="6"/>
  <c r="P283" i="6"/>
  <c r="U282" i="6"/>
  <c r="AB282" i="6"/>
  <c r="B278" i="5"/>
  <c r="O277" i="5"/>
  <c r="Q277" i="5"/>
  <c r="X276" i="5"/>
  <c r="S277" i="5"/>
  <c r="AC276" i="5"/>
  <c r="K238" i="4"/>
  <c r="O238" i="4"/>
  <c r="V238" i="4"/>
  <c r="W238" i="4" s="1"/>
  <c r="AD237" i="4"/>
  <c r="T238" i="4"/>
  <c r="B239" i="4"/>
  <c r="H239" i="4" s="1"/>
  <c r="M284" i="6" l="1"/>
  <c r="R283" i="6"/>
  <c r="P284" i="6" s="1"/>
  <c r="AA283" i="6"/>
  <c r="S283" i="6"/>
  <c r="X282" i="6"/>
  <c r="AC282" i="6"/>
  <c r="Q283" i="6"/>
  <c r="AB283" i="6" s="1"/>
  <c r="K283" i="6"/>
  <c r="B284" i="6"/>
  <c r="T277" i="5"/>
  <c r="V277" i="5"/>
  <c r="AD276" i="5"/>
  <c r="M278" i="5"/>
  <c r="R277" i="5"/>
  <c r="AA277" i="5"/>
  <c r="H278" i="5"/>
  <c r="C278" i="5"/>
  <c r="E278" i="5" s="1"/>
  <c r="D278" i="5"/>
  <c r="M239" i="4"/>
  <c r="R238" i="4"/>
  <c r="AA238" i="4"/>
  <c r="C239" i="4"/>
  <c r="D239" i="4"/>
  <c r="J239" i="4" s="1"/>
  <c r="U283" i="6" l="1"/>
  <c r="S284" i="6"/>
  <c r="T283" i="6"/>
  <c r="H284" i="6"/>
  <c r="D284" i="6"/>
  <c r="J284" i="6" s="1"/>
  <c r="C284" i="6"/>
  <c r="Q284" i="6"/>
  <c r="V283" i="6"/>
  <c r="AD282" i="6"/>
  <c r="N284" i="6"/>
  <c r="W277" i="5"/>
  <c r="AC277" i="5"/>
  <c r="U277" i="5"/>
  <c r="P278" i="5"/>
  <c r="AB277" i="5"/>
  <c r="G278" i="5"/>
  <c r="I278" i="5" s="1"/>
  <c r="N278" i="5"/>
  <c r="N239" i="4"/>
  <c r="P239" i="4"/>
  <c r="U238" i="4"/>
  <c r="AB238" i="4"/>
  <c r="E239" i="4"/>
  <c r="AC283" i="6" l="1"/>
  <c r="W283" i="6"/>
  <c r="E284" i="6"/>
  <c r="X283" i="6"/>
  <c r="V284" i="6" s="1"/>
  <c r="T284" i="6"/>
  <c r="B279" i="5"/>
  <c r="O278" i="5"/>
  <c r="X277" i="5"/>
  <c r="V278" i="5" s="1"/>
  <c r="S278" i="5"/>
  <c r="Q278" i="5"/>
  <c r="X238" i="4"/>
  <c r="S239" i="4"/>
  <c r="AC238" i="4"/>
  <c r="Q239" i="4"/>
  <c r="G239" i="4"/>
  <c r="I239" i="4" s="1"/>
  <c r="AD283" i="6" l="1"/>
  <c r="W284" i="6"/>
  <c r="G284" i="6"/>
  <c r="I284" i="6" s="1"/>
  <c r="W278" i="5"/>
  <c r="AD277" i="5"/>
  <c r="T278" i="5"/>
  <c r="AA278" i="5"/>
  <c r="R278" i="5"/>
  <c r="M279" i="5"/>
  <c r="H279" i="5"/>
  <c r="D279" i="5"/>
  <c r="C279" i="5"/>
  <c r="E279" i="5" s="1"/>
  <c r="K239" i="4"/>
  <c r="O239" i="4"/>
  <c r="T239" i="4"/>
  <c r="V239" i="4"/>
  <c r="W239" i="4" s="1"/>
  <c r="AD238" i="4"/>
  <c r="B240" i="4"/>
  <c r="H240" i="4" s="1"/>
  <c r="K284" i="6" l="1"/>
  <c r="B285" i="6"/>
  <c r="O284" i="6"/>
  <c r="G279" i="5"/>
  <c r="I279" i="5"/>
  <c r="AB278" i="5"/>
  <c r="U278" i="5"/>
  <c r="P279" i="5"/>
  <c r="AC278" i="5"/>
  <c r="N279" i="5"/>
  <c r="M240" i="4"/>
  <c r="R239" i="4"/>
  <c r="AA239" i="4"/>
  <c r="C240" i="4"/>
  <c r="D240" i="4"/>
  <c r="J240" i="4" s="1"/>
  <c r="M285" i="6" l="1"/>
  <c r="R284" i="6"/>
  <c r="AA284" i="6"/>
  <c r="H285" i="6"/>
  <c r="D285" i="6"/>
  <c r="C285" i="6"/>
  <c r="B280" i="5"/>
  <c r="O279" i="5"/>
  <c r="S279" i="5"/>
  <c r="X278" i="5"/>
  <c r="Q279" i="5"/>
  <c r="AA279" i="5"/>
  <c r="N240" i="4"/>
  <c r="P240" i="4"/>
  <c r="Q240" i="4" s="1"/>
  <c r="U239" i="4"/>
  <c r="AB239" i="4"/>
  <c r="E240" i="4"/>
  <c r="J285" i="6" l="1"/>
  <c r="P285" i="6"/>
  <c r="U284" i="6"/>
  <c r="AB284" i="6"/>
  <c r="N285" i="6"/>
  <c r="E285" i="6"/>
  <c r="T279" i="5"/>
  <c r="R279" i="5"/>
  <c r="M280" i="5"/>
  <c r="AB279" i="5"/>
  <c r="H280" i="5"/>
  <c r="D280" i="5"/>
  <c r="C280" i="5"/>
  <c r="E280" i="5" s="1"/>
  <c r="V279" i="5"/>
  <c r="W279" i="5" s="1"/>
  <c r="AD278" i="5"/>
  <c r="X239" i="4"/>
  <c r="S240" i="4"/>
  <c r="AC239" i="4"/>
  <c r="G240" i="4"/>
  <c r="I240" i="4" s="1"/>
  <c r="G285" i="6" l="1"/>
  <c r="I285" i="6" s="1"/>
  <c r="S285" i="6"/>
  <c r="X284" i="6"/>
  <c r="AC284" i="6"/>
  <c r="Q285" i="6"/>
  <c r="P280" i="5"/>
  <c r="U279" i="5"/>
  <c r="G280" i="5"/>
  <c r="I280" i="5"/>
  <c r="B281" i="5" s="1"/>
  <c r="N280" i="5"/>
  <c r="AC279" i="5"/>
  <c r="T240" i="4"/>
  <c r="V240" i="4"/>
  <c r="W240" i="4" s="1"/>
  <c r="AD239" i="4"/>
  <c r="K240" i="4"/>
  <c r="O240" i="4"/>
  <c r="B241" i="4"/>
  <c r="H241" i="4" s="1"/>
  <c r="K285" i="6" l="1"/>
  <c r="B286" i="6"/>
  <c r="O285" i="6"/>
  <c r="T285" i="6"/>
  <c r="V285" i="6"/>
  <c r="AD284" i="6"/>
  <c r="O280" i="5"/>
  <c r="AA280" i="5"/>
  <c r="X279" i="5"/>
  <c r="S280" i="5"/>
  <c r="H281" i="5"/>
  <c r="C281" i="5"/>
  <c r="E281" i="5" s="1"/>
  <c r="D281" i="5"/>
  <c r="Q280" i="5"/>
  <c r="M241" i="4"/>
  <c r="R240" i="4"/>
  <c r="AA240" i="4"/>
  <c r="C241" i="4"/>
  <c r="D241" i="4"/>
  <c r="J241" i="4" s="1"/>
  <c r="W285" i="6" l="1"/>
  <c r="H286" i="6"/>
  <c r="D286" i="6"/>
  <c r="C286" i="6"/>
  <c r="R285" i="6"/>
  <c r="M286" i="6"/>
  <c r="AA285" i="6"/>
  <c r="V280" i="5"/>
  <c r="AD279" i="5"/>
  <c r="G281" i="5"/>
  <c r="I281" i="5" s="1"/>
  <c r="AB280" i="5"/>
  <c r="M281" i="5"/>
  <c r="R280" i="5"/>
  <c r="T280" i="5"/>
  <c r="E241" i="4"/>
  <c r="N241" i="4"/>
  <c r="P241" i="4"/>
  <c r="AB240" i="4"/>
  <c r="U240" i="4"/>
  <c r="G241" i="4"/>
  <c r="I241" i="4" s="1"/>
  <c r="O241" i="4" s="1"/>
  <c r="J286" i="6" l="1"/>
  <c r="P286" i="6"/>
  <c r="U285" i="6"/>
  <c r="AB285" i="6"/>
  <c r="N286" i="6"/>
  <c r="E286" i="6"/>
  <c r="B282" i="5"/>
  <c r="W280" i="5"/>
  <c r="AC280" i="5"/>
  <c r="N281" i="5"/>
  <c r="AA281" i="5" s="1"/>
  <c r="O281" i="5"/>
  <c r="R281" i="5" s="1"/>
  <c r="M282" i="5"/>
  <c r="P281" i="5"/>
  <c r="U280" i="5"/>
  <c r="R241" i="4"/>
  <c r="P242" i="4" s="1"/>
  <c r="Q242" i="4" s="1"/>
  <c r="M242" i="4"/>
  <c r="Q241" i="4"/>
  <c r="AB241" i="4" s="1"/>
  <c r="AA241" i="4"/>
  <c r="S241" i="4"/>
  <c r="U241" i="4" s="1"/>
  <c r="X240" i="4"/>
  <c r="AC240" i="4"/>
  <c r="K241" i="4"/>
  <c r="G286" i="6" l="1"/>
  <c r="I286" i="6" s="1"/>
  <c r="S286" i="6"/>
  <c r="X285" i="6"/>
  <c r="AC285" i="6"/>
  <c r="Q286" i="6"/>
  <c r="Q281" i="5"/>
  <c r="AB281" i="5" s="1"/>
  <c r="U281" i="5"/>
  <c r="P282" i="5"/>
  <c r="H282" i="5"/>
  <c r="D282" i="5"/>
  <c r="C282" i="5"/>
  <c r="E282" i="5" s="1"/>
  <c r="N282" i="5"/>
  <c r="S281" i="5"/>
  <c r="X280" i="5"/>
  <c r="V281" i="5" s="1"/>
  <c r="W281" i="5" s="1"/>
  <c r="AD280" i="5"/>
  <c r="T241" i="4"/>
  <c r="AC241" i="4" s="1"/>
  <c r="S242" i="4"/>
  <c r="N242" i="4"/>
  <c r="V241" i="4"/>
  <c r="W241" i="4" s="1"/>
  <c r="AD240" i="4"/>
  <c r="B242" i="4"/>
  <c r="H242" i="4" s="1"/>
  <c r="K286" i="6" l="1"/>
  <c r="B287" i="6"/>
  <c r="O286" i="6"/>
  <c r="V286" i="6"/>
  <c r="AD285" i="6"/>
  <c r="T286" i="6"/>
  <c r="G282" i="5"/>
  <c r="I282" i="5" s="1"/>
  <c r="T281" i="5"/>
  <c r="AC281" i="5" s="1"/>
  <c r="S282" i="5"/>
  <c r="X281" i="5"/>
  <c r="V282" i="5" s="1"/>
  <c r="Q282" i="5"/>
  <c r="T242" i="4"/>
  <c r="X241" i="4"/>
  <c r="V242" i="4" s="1"/>
  <c r="W242" i="4" s="1"/>
  <c r="C242" i="4"/>
  <c r="D242" i="4"/>
  <c r="J242" i="4" s="1"/>
  <c r="M287" i="6" l="1"/>
  <c r="R286" i="6"/>
  <c r="AA286" i="6"/>
  <c r="H287" i="6"/>
  <c r="D287" i="6"/>
  <c r="J287" i="6" s="1"/>
  <c r="C287" i="6"/>
  <c r="E287" i="6" s="1"/>
  <c r="W286" i="6"/>
  <c r="B283" i="5"/>
  <c r="O282" i="5"/>
  <c r="W282" i="5"/>
  <c r="T282" i="5"/>
  <c r="AD281" i="5"/>
  <c r="AD241" i="4"/>
  <c r="E242" i="4"/>
  <c r="P287" i="6" l="1"/>
  <c r="U286" i="6"/>
  <c r="AB286" i="6"/>
  <c r="N287" i="6"/>
  <c r="G287" i="6"/>
  <c r="I287" i="6" s="1"/>
  <c r="M283" i="5"/>
  <c r="R282" i="5"/>
  <c r="AA282" i="5"/>
  <c r="H283" i="5"/>
  <c r="D283" i="5"/>
  <c r="C283" i="5"/>
  <c r="E283" i="5" s="1"/>
  <c r="G242" i="4"/>
  <c r="I242" i="4" s="1"/>
  <c r="K287" i="6" l="1"/>
  <c r="B288" i="6"/>
  <c r="O287" i="6"/>
  <c r="AA287" i="6" s="1"/>
  <c r="X286" i="6"/>
  <c r="S287" i="6"/>
  <c r="AC286" i="6"/>
  <c r="Q287" i="6"/>
  <c r="G283" i="5"/>
  <c r="I283" i="5"/>
  <c r="P283" i="5"/>
  <c r="U282" i="5"/>
  <c r="AB282" i="5"/>
  <c r="N283" i="5"/>
  <c r="K242" i="4"/>
  <c r="O242" i="4"/>
  <c r="B243" i="4"/>
  <c r="H243" i="4" s="1"/>
  <c r="T287" i="6" l="1"/>
  <c r="D288" i="6"/>
  <c r="J288" i="6" s="1"/>
  <c r="H288" i="6"/>
  <c r="C288" i="6"/>
  <c r="V287" i="6"/>
  <c r="AD286" i="6"/>
  <c r="M288" i="6"/>
  <c r="R287" i="6"/>
  <c r="B284" i="5"/>
  <c r="S283" i="5"/>
  <c r="X282" i="5"/>
  <c r="AC282" i="5"/>
  <c r="AA283" i="5"/>
  <c r="O283" i="5"/>
  <c r="Q283" i="5"/>
  <c r="M243" i="4"/>
  <c r="R242" i="4"/>
  <c r="AA242" i="4"/>
  <c r="C243" i="4"/>
  <c r="D243" i="4"/>
  <c r="J243" i="4" s="1"/>
  <c r="E288" i="6" l="1"/>
  <c r="G288" i="6" s="1"/>
  <c r="I288" i="6" s="1"/>
  <c r="N288" i="6"/>
  <c r="W287" i="6"/>
  <c r="U287" i="6"/>
  <c r="P288" i="6"/>
  <c r="AB287" i="6"/>
  <c r="H284" i="5"/>
  <c r="D284" i="5"/>
  <c r="C284" i="5"/>
  <c r="E284" i="5" s="1"/>
  <c r="V283" i="5"/>
  <c r="AD282" i="5"/>
  <c r="M284" i="5"/>
  <c r="R283" i="5"/>
  <c r="T283" i="5"/>
  <c r="P243" i="4"/>
  <c r="U242" i="4"/>
  <c r="AB242" i="4"/>
  <c r="N243" i="4"/>
  <c r="E243" i="4"/>
  <c r="K288" i="6" l="1"/>
  <c r="B289" i="6"/>
  <c r="O288" i="6"/>
  <c r="AA288" i="6" s="1"/>
  <c r="Q288" i="6"/>
  <c r="S288" i="6"/>
  <c r="X287" i="6"/>
  <c r="V288" i="6" s="1"/>
  <c r="AC287" i="6"/>
  <c r="N284" i="5"/>
  <c r="G284" i="5"/>
  <c r="I284" i="5" s="1"/>
  <c r="AC283" i="5"/>
  <c r="W283" i="5"/>
  <c r="U283" i="5"/>
  <c r="P284" i="5"/>
  <c r="AB283" i="5"/>
  <c r="S243" i="4"/>
  <c r="X242" i="4"/>
  <c r="AC242" i="4"/>
  <c r="Q243" i="4"/>
  <c r="G243" i="4"/>
  <c r="I243" i="4" s="1"/>
  <c r="R288" i="6" l="1"/>
  <c r="M289" i="6"/>
  <c r="W288" i="6"/>
  <c r="H289" i="6"/>
  <c r="D289" i="6"/>
  <c r="J289" i="6" s="1"/>
  <c r="C289" i="6"/>
  <c r="T288" i="6"/>
  <c r="AD287" i="6"/>
  <c r="B285" i="5"/>
  <c r="S284" i="5"/>
  <c r="X283" i="5"/>
  <c r="V284" i="5" s="1"/>
  <c r="O284" i="5"/>
  <c r="AD283" i="5"/>
  <c r="Q284" i="5"/>
  <c r="AA284" i="5"/>
  <c r="V243" i="4"/>
  <c r="AD242" i="4"/>
  <c r="T243" i="4"/>
  <c r="K243" i="4"/>
  <c r="O243" i="4"/>
  <c r="B244" i="4"/>
  <c r="H244" i="4" s="1"/>
  <c r="N289" i="6" l="1"/>
  <c r="P289" i="6"/>
  <c r="U288" i="6"/>
  <c r="E289" i="6"/>
  <c r="AB288" i="6"/>
  <c r="W284" i="5"/>
  <c r="T284" i="5"/>
  <c r="H285" i="5"/>
  <c r="C285" i="5"/>
  <c r="D285" i="5"/>
  <c r="R284" i="5"/>
  <c r="P285" i="5" s="1"/>
  <c r="M285" i="5"/>
  <c r="M244" i="4"/>
  <c r="R243" i="4"/>
  <c r="AA243" i="4"/>
  <c r="W243" i="4"/>
  <c r="C244" i="4"/>
  <c r="D244" i="4"/>
  <c r="J244" i="4" s="1"/>
  <c r="S289" i="6" l="1"/>
  <c r="X288" i="6"/>
  <c r="Q289" i="6"/>
  <c r="G289" i="6"/>
  <c r="I289" i="6" s="1"/>
  <c r="AC288" i="6"/>
  <c r="AC284" i="5"/>
  <c r="N285" i="5"/>
  <c r="E285" i="5"/>
  <c r="U284" i="5"/>
  <c r="Q285" i="5"/>
  <c r="AB284" i="5"/>
  <c r="U243" i="4"/>
  <c r="P244" i="4"/>
  <c r="AB243" i="4"/>
  <c r="N244" i="4"/>
  <c r="E244" i="4"/>
  <c r="K289" i="6" l="1"/>
  <c r="B290" i="6"/>
  <c r="O289" i="6"/>
  <c r="V289" i="6"/>
  <c r="AD288" i="6"/>
  <c r="T289" i="6"/>
  <c r="S285" i="5"/>
  <c r="X284" i="5"/>
  <c r="G285" i="5"/>
  <c r="I285" i="5"/>
  <c r="Q244" i="4"/>
  <c r="X243" i="4"/>
  <c r="S244" i="4"/>
  <c r="AC243" i="4"/>
  <c r="G244" i="4"/>
  <c r="I244" i="4" s="1"/>
  <c r="M290" i="6" l="1"/>
  <c r="R289" i="6"/>
  <c r="AA289" i="6"/>
  <c r="H290" i="6"/>
  <c r="D290" i="6"/>
  <c r="J290" i="6" s="1"/>
  <c r="C290" i="6"/>
  <c r="E290" i="6" s="1"/>
  <c r="W289" i="6"/>
  <c r="B286" i="5"/>
  <c r="O285" i="5"/>
  <c r="V285" i="5"/>
  <c r="AD284" i="5"/>
  <c r="T285" i="5"/>
  <c r="K244" i="4"/>
  <c r="O244" i="4"/>
  <c r="V244" i="4"/>
  <c r="W244" i="4" s="1"/>
  <c r="AD243" i="4"/>
  <c r="T244" i="4"/>
  <c r="B245" i="4"/>
  <c r="H245" i="4" s="1"/>
  <c r="P290" i="6" l="1"/>
  <c r="U289" i="6"/>
  <c r="AB289" i="6"/>
  <c r="N290" i="6"/>
  <c r="G290" i="6"/>
  <c r="I290" i="6" s="1"/>
  <c r="W285" i="5"/>
  <c r="AA285" i="5"/>
  <c r="M286" i="5"/>
  <c r="R285" i="5"/>
  <c r="H286" i="5"/>
  <c r="D286" i="5"/>
  <c r="C286" i="5"/>
  <c r="E286" i="5" s="1"/>
  <c r="M245" i="4"/>
  <c r="R244" i="4"/>
  <c r="AA244" i="4"/>
  <c r="C245" i="4"/>
  <c r="D245" i="4"/>
  <c r="J245" i="4" s="1"/>
  <c r="K290" i="6" l="1"/>
  <c r="B291" i="6"/>
  <c r="O290" i="6"/>
  <c r="S290" i="6"/>
  <c r="X289" i="6"/>
  <c r="AC289" i="6"/>
  <c r="AA290" i="6"/>
  <c r="Q290" i="6"/>
  <c r="G286" i="5"/>
  <c r="I286" i="5" s="1"/>
  <c r="N286" i="5"/>
  <c r="U285" i="5"/>
  <c r="P286" i="5"/>
  <c r="AB285" i="5"/>
  <c r="P245" i="4"/>
  <c r="U244" i="4"/>
  <c r="AB244" i="4"/>
  <c r="N245" i="4"/>
  <c r="E245" i="4"/>
  <c r="T290" i="6" l="1"/>
  <c r="R290" i="6"/>
  <c r="AB290" i="6" s="1"/>
  <c r="M291" i="6"/>
  <c r="D291" i="6"/>
  <c r="H291" i="6"/>
  <c r="C291" i="6"/>
  <c r="V290" i="6"/>
  <c r="AD289" i="6"/>
  <c r="B287" i="5"/>
  <c r="O286" i="5"/>
  <c r="Q286" i="5"/>
  <c r="X285" i="5"/>
  <c r="S286" i="5"/>
  <c r="AC285" i="5"/>
  <c r="S245" i="4"/>
  <c r="X244" i="4"/>
  <c r="AC244" i="4"/>
  <c r="Q245" i="4"/>
  <c r="G245" i="4"/>
  <c r="I245" i="4" s="1"/>
  <c r="J291" i="6" l="1"/>
  <c r="W290" i="6"/>
  <c r="P291" i="6"/>
  <c r="U290" i="6"/>
  <c r="AC290" i="6" s="1"/>
  <c r="E291" i="6"/>
  <c r="N291" i="6"/>
  <c r="T286" i="5"/>
  <c r="V286" i="5"/>
  <c r="W286" i="5" s="1"/>
  <c r="AD285" i="5"/>
  <c r="M287" i="5"/>
  <c r="R286" i="5"/>
  <c r="AA286" i="5"/>
  <c r="H287" i="5"/>
  <c r="D287" i="5"/>
  <c r="C287" i="5"/>
  <c r="E287" i="5" s="1"/>
  <c r="V245" i="4"/>
  <c r="AD244" i="4"/>
  <c r="T245" i="4"/>
  <c r="K245" i="4"/>
  <c r="O245" i="4"/>
  <c r="B246" i="4"/>
  <c r="H246" i="4" s="1"/>
  <c r="S291" i="6" l="1"/>
  <c r="X290" i="6"/>
  <c r="V291" i="6" s="1"/>
  <c r="G291" i="6"/>
  <c r="I291" i="6" s="1"/>
  <c r="Q291" i="6"/>
  <c r="AC286" i="5"/>
  <c r="G287" i="5"/>
  <c r="I287" i="5" s="1"/>
  <c r="P287" i="5"/>
  <c r="U286" i="5"/>
  <c r="AB286" i="5"/>
  <c r="N287" i="5"/>
  <c r="M246" i="4"/>
  <c r="R245" i="4"/>
  <c r="AA245" i="4"/>
  <c r="W245" i="4"/>
  <c r="C246" i="4"/>
  <c r="D246" i="4"/>
  <c r="J246" i="4" s="1"/>
  <c r="AD290" i="6" l="1"/>
  <c r="K291" i="6"/>
  <c r="B292" i="6"/>
  <c r="O291" i="6"/>
  <c r="T291" i="6"/>
  <c r="W291" i="6"/>
  <c r="B288" i="5"/>
  <c r="O287" i="5"/>
  <c r="Q287" i="5"/>
  <c r="AA287" i="5"/>
  <c r="S287" i="5"/>
  <c r="X286" i="5"/>
  <c r="U245" i="4"/>
  <c r="P246" i="4"/>
  <c r="AB245" i="4"/>
  <c r="N246" i="4"/>
  <c r="E246" i="4"/>
  <c r="H292" i="6" l="1"/>
  <c r="D292" i="6"/>
  <c r="J292" i="6" s="1"/>
  <c r="C292" i="6"/>
  <c r="E292" i="6" s="1"/>
  <c r="R291" i="6"/>
  <c r="M292" i="6"/>
  <c r="AA291" i="6"/>
  <c r="V287" i="5"/>
  <c r="W287" i="5" s="1"/>
  <c r="AD286" i="5"/>
  <c r="T287" i="5"/>
  <c r="M288" i="5"/>
  <c r="R287" i="5"/>
  <c r="AB287" i="5" s="1"/>
  <c r="H288" i="5"/>
  <c r="C288" i="5"/>
  <c r="E288" i="5" s="1"/>
  <c r="D288" i="5"/>
  <c r="Q246" i="4"/>
  <c r="X245" i="4"/>
  <c r="S246" i="4"/>
  <c r="AC245" i="4"/>
  <c r="G246" i="4"/>
  <c r="I246" i="4" s="1"/>
  <c r="P292" i="6" l="1"/>
  <c r="U291" i="6"/>
  <c r="AB291" i="6"/>
  <c r="N292" i="6"/>
  <c r="G292" i="6"/>
  <c r="I292" i="6" s="1"/>
  <c r="G288" i="5"/>
  <c r="I288" i="5" s="1"/>
  <c r="P288" i="5"/>
  <c r="U287" i="5"/>
  <c r="N288" i="5"/>
  <c r="K246" i="4"/>
  <c r="O246" i="4"/>
  <c r="T246" i="4"/>
  <c r="V246" i="4"/>
  <c r="W246" i="4" s="1"/>
  <c r="AD245" i="4"/>
  <c r="B247" i="4"/>
  <c r="H247" i="4" s="1"/>
  <c r="K292" i="6" l="1"/>
  <c r="B293" i="6"/>
  <c r="O292" i="6"/>
  <c r="AA292" i="6" s="1"/>
  <c r="X291" i="6"/>
  <c r="S292" i="6"/>
  <c r="AC291" i="6"/>
  <c r="Q292" i="6"/>
  <c r="B289" i="5"/>
  <c r="O288" i="5"/>
  <c r="X287" i="5"/>
  <c r="S288" i="5"/>
  <c r="Q288" i="5"/>
  <c r="AC287" i="5"/>
  <c r="M247" i="4"/>
  <c r="R246" i="4"/>
  <c r="AA246" i="4"/>
  <c r="C247" i="4"/>
  <c r="E247" i="4" s="1"/>
  <c r="D247" i="4"/>
  <c r="J247" i="4" s="1"/>
  <c r="T292" i="6" l="1"/>
  <c r="H293" i="6"/>
  <c r="D293" i="6"/>
  <c r="J293" i="6" s="1"/>
  <c r="C293" i="6"/>
  <c r="V292" i="6"/>
  <c r="AD291" i="6"/>
  <c r="M293" i="6"/>
  <c r="R292" i="6"/>
  <c r="AB292" i="6" s="1"/>
  <c r="V288" i="5"/>
  <c r="AD287" i="5"/>
  <c r="M289" i="5"/>
  <c r="R288" i="5"/>
  <c r="AA288" i="5"/>
  <c r="H289" i="5"/>
  <c r="C289" i="5"/>
  <c r="D289" i="5"/>
  <c r="T288" i="5"/>
  <c r="P247" i="4"/>
  <c r="U246" i="4"/>
  <c r="AB246" i="4"/>
  <c r="N247" i="4"/>
  <c r="G247" i="4"/>
  <c r="I247" i="4" s="1"/>
  <c r="O247" i="4" s="1"/>
  <c r="N293" i="6" l="1"/>
  <c r="E293" i="6"/>
  <c r="W292" i="6"/>
  <c r="U292" i="6"/>
  <c r="AC292" i="6" s="1"/>
  <c r="P293" i="6"/>
  <c r="AC288" i="5"/>
  <c r="E289" i="5"/>
  <c r="N289" i="5"/>
  <c r="W288" i="5"/>
  <c r="P289" i="5"/>
  <c r="U288" i="5"/>
  <c r="AB288" i="5"/>
  <c r="M248" i="4"/>
  <c r="R247" i="4"/>
  <c r="P248" i="4" s="1"/>
  <c r="AA247" i="4"/>
  <c r="S247" i="4"/>
  <c r="X246" i="4"/>
  <c r="AC246" i="4"/>
  <c r="Q247" i="4"/>
  <c r="AB247" i="4" s="1"/>
  <c r="K247" i="4"/>
  <c r="Q293" i="6" l="1"/>
  <c r="S293" i="6"/>
  <c r="X292" i="6"/>
  <c r="V293" i="6" s="1"/>
  <c r="G293" i="6"/>
  <c r="I293" i="6" s="1"/>
  <c r="Q289" i="5"/>
  <c r="X288" i="5"/>
  <c r="V289" i="5" s="1"/>
  <c r="S289" i="5"/>
  <c r="G289" i="5"/>
  <c r="I289" i="5"/>
  <c r="U247" i="4"/>
  <c r="S248" i="4" s="1"/>
  <c r="T248" i="4" s="1"/>
  <c r="T247" i="4"/>
  <c r="Q248" i="4"/>
  <c r="V247" i="4"/>
  <c r="W247" i="4" s="1"/>
  <c r="AD246" i="4"/>
  <c r="N248" i="4"/>
  <c r="B248" i="4"/>
  <c r="H248" i="4" s="1"/>
  <c r="K293" i="6" l="1"/>
  <c r="B294" i="6"/>
  <c r="O293" i="6"/>
  <c r="W293" i="6"/>
  <c r="T293" i="6"/>
  <c r="AD292" i="6"/>
  <c r="AD288" i="5"/>
  <c r="B290" i="5"/>
  <c r="O289" i="5"/>
  <c r="T289" i="5"/>
  <c r="W289" i="5"/>
  <c r="AC247" i="4"/>
  <c r="X247" i="4"/>
  <c r="V248" i="4" s="1"/>
  <c r="C248" i="4"/>
  <c r="D248" i="4"/>
  <c r="J248" i="4" s="1"/>
  <c r="R293" i="6" l="1"/>
  <c r="M294" i="6"/>
  <c r="AA293" i="6"/>
  <c r="H294" i="6"/>
  <c r="D294" i="6"/>
  <c r="J294" i="6" s="1"/>
  <c r="C294" i="6"/>
  <c r="E294" i="6" s="1"/>
  <c r="G294" i="6" s="1"/>
  <c r="R289" i="5"/>
  <c r="M290" i="5"/>
  <c r="AA289" i="5"/>
  <c r="H290" i="5"/>
  <c r="D290" i="5"/>
  <c r="C290" i="5"/>
  <c r="W248" i="4"/>
  <c r="AD247" i="4"/>
  <c r="E248" i="4"/>
  <c r="N294" i="6" l="1"/>
  <c r="U293" i="6"/>
  <c r="P294" i="6"/>
  <c r="AB293" i="6"/>
  <c r="I294" i="6"/>
  <c r="O294" i="6" s="1"/>
  <c r="M295" i="6" s="1"/>
  <c r="P290" i="5"/>
  <c r="U289" i="5"/>
  <c r="AB289" i="5"/>
  <c r="E290" i="5"/>
  <c r="N290" i="5"/>
  <c r="G248" i="4"/>
  <c r="I248" i="4" s="1"/>
  <c r="AA294" i="6" l="1"/>
  <c r="N295" i="6"/>
  <c r="K294" i="6"/>
  <c r="B295" i="6"/>
  <c r="Q294" i="6"/>
  <c r="S294" i="6"/>
  <c r="X293" i="6"/>
  <c r="AC293" i="6"/>
  <c r="R294" i="6"/>
  <c r="P295" i="6" s="1"/>
  <c r="G290" i="5"/>
  <c r="I290" i="5" s="1"/>
  <c r="S290" i="5"/>
  <c r="X289" i="5"/>
  <c r="AC289" i="5"/>
  <c r="Q290" i="5"/>
  <c r="K248" i="4"/>
  <c r="O248" i="4"/>
  <c r="B249" i="4"/>
  <c r="H249" i="4" s="1"/>
  <c r="AB294" i="6" l="1"/>
  <c r="Q295" i="6"/>
  <c r="V294" i="6"/>
  <c r="AD293" i="6"/>
  <c r="U294" i="6"/>
  <c r="S295" i="6" s="1"/>
  <c r="T294" i="6"/>
  <c r="H295" i="6"/>
  <c r="D295" i="6"/>
  <c r="C295" i="6"/>
  <c r="B291" i="5"/>
  <c r="O290" i="5"/>
  <c r="T290" i="5"/>
  <c r="V290" i="5"/>
  <c r="W290" i="5" s="1"/>
  <c r="AD289" i="5"/>
  <c r="M249" i="4"/>
  <c r="R248" i="4"/>
  <c r="AA248" i="4"/>
  <c r="C249" i="4"/>
  <c r="D249" i="4"/>
  <c r="J249" i="4" s="1"/>
  <c r="E295" i="6" l="1"/>
  <c r="G295" i="6" s="1"/>
  <c r="X294" i="6"/>
  <c r="V295" i="6" s="1"/>
  <c r="J295" i="6"/>
  <c r="T295" i="6"/>
  <c r="W294" i="6"/>
  <c r="AD294" i="6" s="1"/>
  <c r="I295" i="6"/>
  <c r="AC294" i="6"/>
  <c r="M291" i="5"/>
  <c r="R290" i="5"/>
  <c r="AA290" i="5"/>
  <c r="H291" i="5"/>
  <c r="C291" i="5"/>
  <c r="E291" i="5" s="1"/>
  <c r="D291" i="5"/>
  <c r="U248" i="4"/>
  <c r="P249" i="4"/>
  <c r="AB248" i="4"/>
  <c r="N249" i="4"/>
  <c r="E249" i="4"/>
  <c r="W295" i="6" l="1"/>
  <c r="K295" i="6"/>
  <c r="O295" i="6"/>
  <c r="B296" i="6"/>
  <c r="P291" i="5"/>
  <c r="U290" i="5"/>
  <c r="AB290" i="5"/>
  <c r="N291" i="5"/>
  <c r="G291" i="5"/>
  <c r="I291" i="5"/>
  <c r="O291" i="5" s="1"/>
  <c r="Q249" i="4"/>
  <c r="S249" i="4"/>
  <c r="X248" i="4"/>
  <c r="AC248" i="4"/>
  <c r="G249" i="4"/>
  <c r="I249" i="4" s="1"/>
  <c r="D296" i="6" l="1"/>
  <c r="H296" i="6"/>
  <c r="C296" i="6"/>
  <c r="E296" i="6" s="1"/>
  <c r="R295" i="6"/>
  <c r="M296" i="6"/>
  <c r="AA295" i="6"/>
  <c r="AA291" i="5"/>
  <c r="R291" i="5"/>
  <c r="AB291" i="5" s="1"/>
  <c r="M292" i="5"/>
  <c r="Q291" i="5"/>
  <c r="U291" i="5"/>
  <c r="B292" i="5"/>
  <c r="S291" i="5"/>
  <c r="X290" i="5"/>
  <c r="AC290" i="5"/>
  <c r="T249" i="4"/>
  <c r="K249" i="4"/>
  <c r="O249" i="4"/>
  <c r="V249" i="4"/>
  <c r="AD248" i="4"/>
  <c r="B250" i="4"/>
  <c r="H250" i="4" s="1"/>
  <c r="J296" i="6" l="1"/>
  <c r="N296" i="6"/>
  <c r="P296" i="6"/>
  <c r="U295" i="6"/>
  <c r="AB295" i="6"/>
  <c r="G296" i="6"/>
  <c r="I296" i="6" s="1"/>
  <c r="H292" i="5"/>
  <c r="C292" i="5"/>
  <c r="E292" i="5" s="1"/>
  <c r="D292" i="5"/>
  <c r="N292" i="5"/>
  <c r="V291" i="5"/>
  <c r="AD290" i="5"/>
  <c r="T291" i="5"/>
  <c r="AC291" i="5" s="1"/>
  <c r="S292" i="5"/>
  <c r="P292" i="5"/>
  <c r="W249" i="4"/>
  <c r="M250" i="4"/>
  <c r="R249" i="4"/>
  <c r="AA249" i="4"/>
  <c r="C250" i="4"/>
  <c r="D250" i="4"/>
  <c r="J250" i="4" s="1"/>
  <c r="K296" i="6" l="1"/>
  <c r="B297" i="6"/>
  <c r="O296" i="6"/>
  <c r="AA296" i="6" s="1"/>
  <c r="S296" i="6"/>
  <c r="X295" i="6"/>
  <c r="AC295" i="6"/>
  <c r="Q296" i="6"/>
  <c r="T292" i="5"/>
  <c r="W291" i="5"/>
  <c r="AD291" i="5" s="1"/>
  <c r="X291" i="5"/>
  <c r="V292" i="5" s="1"/>
  <c r="Q292" i="5"/>
  <c r="G292" i="5"/>
  <c r="I292" i="5"/>
  <c r="N250" i="4"/>
  <c r="P250" i="4"/>
  <c r="U249" i="4"/>
  <c r="AB249" i="4"/>
  <c r="E250" i="4"/>
  <c r="R296" i="6" l="1"/>
  <c r="AB296" i="6" s="1"/>
  <c r="M297" i="6"/>
  <c r="V296" i="6"/>
  <c r="AD295" i="6"/>
  <c r="H297" i="6"/>
  <c r="D297" i="6"/>
  <c r="C297" i="6"/>
  <c r="E297" i="6" s="1"/>
  <c r="G297" i="6" s="1"/>
  <c r="T296" i="6"/>
  <c r="W292" i="5"/>
  <c r="O292" i="5"/>
  <c r="B293" i="5"/>
  <c r="X249" i="4"/>
  <c r="S250" i="4"/>
  <c r="AC249" i="4"/>
  <c r="Q250" i="4"/>
  <c r="G250" i="4"/>
  <c r="I250" i="4" s="1"/>
  <c r="J297" i="6" l="1"/>
  <c r="W296" i="6"/>
  <c r="N297" i="6"/>
  <c r="I297" i="6"/>
  <c r="O297" i="6" s="1"/>
  <c r="U296" i="6"/>
  <c r="P297" i="6"/>
  <c r="H293" i="5"/>
  <c r="C293" i="5"/>
  <c r="E293" i="5" s="1"/>
  <c r="D293" i="5"/>
  <c r="M293" i="5"/>
  <c r="R292" i="5"/>
  <c r="AA292" i="5"/>
  <c r="K250" i="4"/>
  <c r="O250" i="4"/>
  <c r="T250" i="4"/>
  <c r="V250" i="4"/>
  <c r="AD249" i="4"/>
  <c r="B251" i="4"/>
  <c r="H251" i="4" s="1"/>
  <c r="R297" i="6" l="1"/>
  <c r="P298" i="6" s="1"/>
  <c r="K297" i="6"/>
  <c r="B298" i="6"/>
  <c r="M298" i="6"/>
  <c r="AA297" i="6"/>
  <c r="Q297" i="6"/>
  <c r="AB297" i="6" s="1"/>
  <c r="X296" i="6"/>
  <c r="V297" i="6" s="1"/>
  <c r="S297" i="6"/>
  <c r="AC296" i="6"/>
  <c r="G293" i="5"/>
  <c r="I293" i="5" s="1"/>
  <c r="U292" i="5"/>
  <c r="P293" i="5"/>
  <c r="AB292" i="5"/>
  <c r="N293" i="5"/>
  <c r="W250" i="4"/>
  <c r="R250" i="4"/>
  <c r="M251" i="4"/>
  <c r="AA250" i="4"/>
  <c r="C251" i="4"/>
  <c r="D251" i="4"/>
  <c r="J251" i="4" s="1"/>
  <c r="Q298" i="6" l="1"/>
  <c r="N298" i="6"/>
  <c r="T297" i="6"/>
  <c r="U297" i="6"/>
  <c r="X297" i="6" s="1"/>
  <c r="V298" i="6" s="1"/>
  <c r="H298" i="6"/>
  <c r="D298" i="6"/>
  <c r="C298" i="6"/>
  <c r="E298" i="6" s="1"/>
  <c r="G298" i="6" s="1"/>
  <c r="W297" i="6"/>
  <c r="AD296" i="6"/>
  <c r="B294" i="5"/>
  <c r="O293" i="5"/>
  <c r="Q293" i="5"/>
  <c r="AC292" i="5"/>
  <c r="S293" i="5"/>
  <c r="X292" i="5"/>
  <c r="U250" i="4"/>
  <c r="P251" i="4"/>
  <c r="AB250" i="4"/>
  <c r="N251" i="4"/>
  <c r="E251" i="4"/>
  <c r="AC297" i="6" l="1"/>
  <c r="S298" i="6"/>
  <c r="T298" i="6" s="1"/>
  <c r="W298" i="6"/>
  <c r="I298" i="6"/>
  <c r="AD297" i="6"/>
  <c r="J298" i="6"/>
  <c r="V293" i="5"/>
  <c r="AD292" i="5"/>
  <c r="T293" i="5"/>
  <c r="AA293" i="5"/>
  <c r="R293" i="5"/>
  <c r="M294" i="5"/>
  <c r="H294" i="5"/>
  <c r="C294" i="5"/>
  <c r="D294" i="5"/>
  <c r="Q251" i="4"/>
  <c r="S251" i="4"/>
  <c r="X250" i="4"/>
  <c r="AC250" i="4"/>
  <c r="G251" i="4"/>
  <c r="I251" i="4" s="1"/>
  <c r="K298" i="6" l="1"/>
  <c r="O298" i="6"/>
  <c r="B299" i="6"/>
  <c r="AB293" i="5"/>
  <c r="U293" i="5"/>
  <c r="P294" i="5"/>
  <c r="W293" i="5"/>
  <c r="N294" i="5"/>
  <c r="E294" i="5"/>
  <c r="K251" i="4"/>
  <c r="O251" i="4"/>
  <c r="T251" i="4"/>
  <c r="V251" i="4"/>
  <c r="AD250" i="4"/>
  <c r="B252" i="4"/>
  <c r="H252" i="4" s="1"/>
  <c r="D299" i="6" l="1"/>
  <c r="H299" i="6"/>
  <c r="C299" i="6"/>
  <c r="M299" i="6"/>
  <c r="R298" i="6"/>
  <c r="AA298" i="6"/>
  <c r="Q294" i="5"/>
  <c r="AC293" i="5"/>
  <c r="X293" i="5"/>
  <c r="V294" i="5" s="1"/>
  <c r="W294" i="5" s="1"/>
  <c r="S294" i="5"/>
  <c r="G294" i="5"/>
  <c r="I294" i="5"/>
  <c r="W251" i="4"/>
  <c r="M252" i="4"/>
  <c r="R251" i="4"/>
  <c r="AA251" i="4"/>
  <c r="C252" i="4"/>
  <c r="D252" i="4"/>
  <c r="J252" i="4" s="1"/>
  <c r="E299" i="6" l="1"/>
  <c r="J299" i="6"/>
  <c r="U298" i="6"/>
  <c r="P299" i="6"/>
  <c r="AB298" i="6"/>
  <c r="N299" i="6"/>
  <c r="G299" i="6"/>
  <c r="I299" i="6" s="1"/>
  <c r="O294" i="5"/>
  <c r="T294" i="5"/>
  <c r="B295" i="5"/>
  <c r="AD293" i="5"/>
  <c r="N252" i="4"/>
  <c r="U251" i="4"/>
  <c r="P252" i="4"/>
  <c r="AB251" i="4"/>
  <c r="E252" i="4"/>
  <c r="K299" i="6" l="1"/>
  <c r="B300" i="6"/>
  <c r="O299" i="6"/>
  <c r="AA299" i="6" s="1"/>
  <c r="S299" i="6"/>
  <c r="X298" i="6"/>
  <c r="AC298" i="6"/>
  <c r="Q299" i="6"/>
  <c r="H295" i="5"/>
  <c r="C295" i="5"/>
  <c r="E295" i="5" s="1"/>
  <c r="D295" i="5"/>
  <c r="M295" i="5"/>
  <c r="R294" i="5"/>
  <c r="AA294" i="5"/>
  <c r="Q252" i="4"/>
  <c r="S252" i="4"/>
  <c r="X251" i="4"/>
  <c r="AC251" i="4"/>
  <c r="G252" i="4"/>
  <c r="I252" i="4" s="1"/>
  <c r="T299" i="6" l="1"/>
  <c r="M300" i="6"/>
  <c r="R299" i="6"/>
  <c r="AB299" i="6" s="1"/>
  <c r="H300" i="6"/>
  <c r="D300" i="6"/>
  <c r="J300" i="6" s="1"/>
  <c r="C300" i="6"/>
  <c r="E300" i="6" s="1"/>
  <c r="G300" i="6" s="1"/>
  <c r="V299" i="6"/>
  <c r="AD298" i="6"/>
  <c r="U294" i="5"/>
  <c r="P295" i="5"/>
  <c r="AB294" i="5"/>
  <c r="G295" i="5"/>
  <c r="I295" i="5"/>
  <c r="N295" i="5"/>
  <c r="O295" i="5"/>
  <c r="M296" i="5" s="1"/>
  <c r="V252" i="4"/>
  <c r="AD251" i="4"/>
  <c r="T252" i="4"/>
  <c r="K252" i="4"/>
  <c r="O252" i="4"/>
  <c r="B253" i="4"/>
  <c r="H253" i="4" s="1"/>
  <c r="W299" i="6" l="1"/>
  <c r="N300" i="6"/>
  <c r="I300" i="6"/>
  <c r="O300" i="6" s="1"/>
  <c r="U299" i="6"/>
  <c r="AC299" i="6" s="1"/>
  <c r="P300" i="6"/>
  <c r="N296" i="5"/>
  <c r="R295" i="5"/>
  <c r="AA295" i="5"/>
  <c r="Q295" i="5"/>
  <c r="AB295" i="5" s="1"/>
  <c r="P296" i="5"/>
  <c r="B296" i="5"/>
  <c r="S295" i="5"/>
  <c r="U295" i="5" s="1"/>
  <c r="X294" i="5"/>
  <c r="AC294" i="5"/>
  <c r="M253" i="4"/>
  <c r="R252" i="4"/>
  <c r="AA252" i="4"/>
  <c r="W252" i="4"/>
  <c r="C253" i="4"/>
  <c r="D253" i="4"/>
  <c r="J253" i="4" s="1"/>
  <c r="R300" i="6" l="1"/>
  <c r="P301" i="6" s="1"/>
  <c r="M301" i="6"/>
  <c r="Q300" i="6"/>
  <c r="AB300" i="6" s="1"/>
  <c r="K300" i="6"/>
  <c r="B301" i="6"/>
  <c r="AA300" i="6"/>
  <c r="S300" i="6"/>
  <c r="X299" i="6"/>
  <c r="V300" i="6" s="1"/>
  <c r="V295" i="5"/>
  <c r="AD294" i="5"/>
  <c r="T295" i="5"/>
  <c r="AC295" i="5" s="1"/>
  <c r="X295" i="5"/>
  <c r="S296" i="5"/>
  <c r="Q296" i="5"/>
  <c r="H296" i="5"/>
  <c r="D296" i="5"/>
  <c r="C296" i="5"/>
  <c r="E296" i="5" s="1"/>
  <c r="P253" i="4"/>
  <c r="U252" i="4"/>
  <c r="AB252" i="4"/>
  <c r="N253" i="4"/>
  <c r="E253" i="4"/>
  <c r="AD299" i="6" l="1"/>
  <c r="Q301" i="6"/>
  <c r="H301" i="6"/>
  <c r="D301" i="6"/>
  <c r="C301" i="6"/>
  <c r="E301" i="6" s="1"/>
  <c r="G301" i="6" s="1"/>
  <c r="W300" i="6"/>
  <c r="N301" i="6"/>
  <c r="T300" i="6"/>
  <c r="U300" i="6"/>
  <c r="S301" i="6" s="1"/>
  <c r="G296" i="5"/>
  <c r="I296" i="5"/>
  <c r="T296" i="5"/>
  <c r="W295" i="5"/>
  <c r="AD295" i="5" s="1"/>
  <c r="V296" i="5"/>
  <c r="X252" i="4"/>
  <c r="S253" i="4"/>
  <c r="AC252" i="4"/>
  <c r="Q253" i="4"/>
  <c r="G253" i="4"/>
  <c r="I253" i="4" s="1"/>
  <c r="AC300" i="6" l="1"/>
  <c r="X300" i="6"/>
  <c r="V301" i="6" s="1"/>
  <c r="W301" i="6" s="1"/>
  <c r="J301" i="6"/>
  <c r="T301" i="6"/>
  <c r="I301" i="6"/>
  <c r="AD300" i="6"/>
  <c r="W296" i="5"/>
  <c r="O296" i="5"/>
  <c r="B297" i="5"/>
  <c r="O253" i="4"/>
  <c r="K253" i="4"/>
  <c r="T253" i="4"/>
  <c r="V253" i="4"/>
  <c r="W253" i="4" s="1"/>
  <c r="AD252" i="4"/>
  <c r="B254" i="4"/>
  <c r="H254" i="4" s="1"/>
  <c r="K301" i="6" l="1"/>
  <c r="B302" i="6"/>
  <c r="O301" i="6"/>
  <c r="M297" i="5"/>
  <c r="R296" i="5"/>
  <c r="AA296" i="5"/>
  <c r="H297" i="5"/>
  <c r="C297" i="5"/>
  <c r="D297" i="5"/>
  <c r="M254" i="4"/>
  <c r="R253" i="4"/>
  <c r="AA253" i="4"/>
  <c r="C254" i="4"/>
  <c r="D254" i="4"/>
  <c r="J254" i="4" s="1"/>
  <c r="R301" i="6" l="1"/>
  <c r="M302" i="6"/>
  <c r="AA301" i="6"/>
  <c r="H302" i="6"/>
  <c r="D302" i="6"/>
  <c r="C302" i="6"/>
  <c r="E302" i="6" s="1"/>
  <c r="G302" i="6" s="1"/>
  <c r="U296" i="5"/>
  <c r="P297" i="5"/>
  <c r="AB296" i="5"/>
  <c r="E297" i="5"/>
  <c r="N297" i="5"/>
  <c r="P254" i="4"/>
  <c r="U253" i="4"/>
  <c r="AB253" i="4"/>
  <c r="N254" i="4"/>
  <c r="E254" i="4"/>
  <c r="J302" i="6" l="1"/>
  <c r="I302" i="6"/>
  <c r="O302" i="6" s="1"/>
  <c r="M303" i="6" s="1"/>
  <c r="N302" i="6"/>
  <c r="U301" i="6"/>
  <c r="P302" i="6"/>
  <c r="AB301" i="6"/>
  <c r="G297" i="5"/>
  <c r="I297" i="5"/>
  <c r="Q297" i="5"/>
  <c r="S297" i="5"/>
  <c r="X296" i="5"/>
  <c r="AC296" i="5"/>
  <c r="X253" i="4"/>
  <c r="S254" i="4"/>
  <c r="AC253" i="4"/>
  <c r="Q254" i="4"/>
  <c r="G254" i="4"/>
  <c r="I254" i="4" s="1"/>
  <c r="AA302" i="6" l="1"/>
  <c r="N303" i="6"/>
  <c r="Q302" i="6"/>
  <c r="AB302" i="6" s="1"/>
  <c r="R302" i="6"/>
  <c r="P303" i="6" s="1"/>
  <c r="S302" i="6"/>
  <c r="X301" i="6"/>
  <c r="AC301" i="6"/>
  <c r="K302" i="6"/>
  <c r="B303" i="6"/>
  <c r="V297" i="5"/>
  <c r="AD296" i="5"/>
  <c r="B298" i="5"/>
  <c r="O297" i="5"/>
  <c r="T297" i="5"/>
  <c r="T254" i="4"/>
  <c r="K254" i="4"/>
  <c r="O254" i="4"/>
  <c r="V254" i="4"/>
  <c r="AD253" i="4"/>
  <c r="B255" i="4"/>
  <c r="H255" i="4" s="1"/>
  <c r="V302" i="6" l="1"/>
  <c r="AD301" i="6"/>
  <c r="T302" i="6"/>
  <c r="H303" i="6"/>
  <c r="D303" i="6"/>
  <c r="C303" i="6"/>
  <c r="E303" i="6" s="1"/>
  <c r="G303" i="6" s="1"/>
  <c r="U302" i="6"/>
  <c r="X302" i="6" s="1"/>
  <c r="Q303" i="6"/>
  <c r="AA297" i="5"/>
  <c r="M298" i="5"/>
  <c r="R297" i="5"/>
  <c r="W297" i="5"/>
  <c r="H298" i="5"/>
  <c r="D298" i="5"/>
  <c r="C298" i="5"/>
  <c r="E298" i="5" s="1"/>
  <c r="W254" i="4"/>
  <c r="M255" i="4"/>
  <c r="R254" i="4"/>
  <c r="AA254" i="4"/>
  <c r="C255" i="4"/>
  <c r="E255" i="4" s="1"/>
  <c r="D255" i="4"/>
  <c r="J255" i="4" s="1"/>
  <c r="J303" i="6" l="1"/>
  <c r="AC302" i="6"/>
  <c r="S303" i="6"/>
  <c r="I303" i="6"/>
  <c r="V303" i="6"/>
  <c r="W302" i="6"/>
  <c r="AD302" i="6" s="1"/>
  <c r="P298" i="5"/>
  <c r="U297" i="5"/>
  <c r="AB297" i="5"/>
  <c r="N298" i="5"/>
  <c r="G298" i="5"/>
  <c r="I298" i="5"/>
  <c r="U254" i="4"/>
  <c r="P255" i="4"/>
  <c r="AB254" i="4"/>
  <c r="N255" i="4"/>
  <c r="G255" i="4"/>
  <c r="I255" i="4" s="1"/>
  <c r="O255" i="4" s="1"/>
  <c r="T303" i="6" l="1"/>
  <c r="W303" i="6"/>
  <c r="K303" i="6"/>
  <c r="O303" i="6"/>
  <c r="B304" i="6"/>
  <c r="B299" i="5"/>
  <c r="S298" i="5"/>
  <c r="X297" i="5"/>
  <c r="AC297" i="5"/>
  <c r="O298" i="5"/>
  <c r="Q298" i="5"/>
  <c r="M256" i="4"/>
  <c r="R255" i="4"/>
  <c r="P256" i="4" s="1"/>
  <c r="AA255" i="4"/>
  <c r="Q255" i="4"/>
  <c r="S255" i="4"/>
  <c r="X254" i="4"/>
  <c r="AC254" i="4"/>
  <c r="K255" i="4"/>
  <c r="D304" i="6" l="1"/>
  <c r="H304" i="6"/>
  <c r="C304" i="6"/>
  <c r="E304" i="6" s="1"/>
  <c r="M304" i="6"/>
  <c r="R303" i="6"/>
  <c r="AA303" i="6"/>
  <c r="T298" i="5"/>
  <c r="M299" i="5"/>
  <c r="R298" i="5"/>
  <c r="P299" i="5" s="1"/>
  <c r="AA298" i="5"/>
  <c r="H299" i="5"/>
  <c r="C299" i="5"/>
  <c r="E299" i="5" s="1"/>
  <c r="D299" i="5"/>
  <c r="V298" i="5"/>
  <c r="W298" i="5" s="1"/>
  <c r="AD297" i="5"/>
  <c r="U255" i="4"/>
  <c r="AB255" i="4"/>
  <c r="V255" i="4"/>
  <c r="W255" i="4" s="1"/>
  <c r="AD254" i="4"/>
  <c r="T255" i="4"/>
  <c r="AC255" i="4" s="1"/>
  <c r="X255" i="4"/>
  <c r="V256" i="4" s="1"/>
  <c r="S256" i="4"/>
  <c r="Q256" i="4"/>
  <c r="N256" i="4"/>
  <c r="B256" i="4"/>
  <c r="H256" i="4" s="1"/>
  <c r="J304" i="6" l="1"/>
  <c r="U303" i="6"/>
  <c r="P304" i="6"/>
  <c r="AB303" i="6"/>
  <c r="N304" i="6"/>
  <c r="G304" i="6"/>
  <c r="I304" i="6" s="1"/>
  <c r="Q299" i="5"/>
  <c r="U298" i="5"/>
  <c r="G299" i="5"/>
  <c r="I299" i="5" s="1"/>
  <c r="N299" i="5"/>
  <c r="AB298" i="5"/>
  <c r="W256" i="4"/>
  <c r="T256" i="4"/>
  <c r="AD255" i="4"/>
  <c r="C256" i="4"/>
  <c r="D256" i="4"/>
  <c r="J256" i="4" s="1"/>
  <c r="K304" i="6" l="1"/>
  <c r="B305" i="6"/>
  <c r="O304" i="6"/>
  <c r="AA304" i="6" s="1"/>
  <c r="S304" i="6"/>
  <c r="X303" i="6"/>
  <c r="AC303" i="6"/>
  <c r="Q304" i="6"/>
  <c r="B300" i="5"/>
  <c r="O299" i="5"/>
  <c r="AA299" i="5" s="1"/>
  <c r="S299" i="5"/>
  <c r="X298" i="5"/>
  <c r="AC298" i="5"/>
  <c r="E256" i="4"/>
  <c r="T304" i="6" l="1"/>
  <c r="H305" i="6"/>
  <c r="D305" i="6"/>
  <c r="C305" i="6"/>
  <c r="V304" i="6"/>
  <c r="AD303" i="6"/>
  <c r="M305" i="6"/>
  <c r="R304" i="6"/>
  <c r="M300" i="5"/>
  <c r="R299" i="5"/>
  <c r="V299" i="5"/>
  <c r="AD298" i="5"/>
  <c r="H300" i="5"/>
  <c r="C300" i="5"/>
  <c r="E300" i="5" s="1"/>
  <c r="D300" i="5"/>
  <c r="T299" i="5"/>
  <c r="G256" i="4"/>
  <c r="I256" i="4" s="1"/>
  <c r="E305" i="6" l="1"/>
  <c r="N305" i="6"/>
  <c r="W304" i="6"/>
  <c r="J305" i="6"/>
  <c r="P305" i="6"/>
  <c r="U304" i="6"/>
  <c r="G305" i="6"/>
  <c r="I305" i="6" s="1"/>
  <c r="O305" i="6" s="1"/>
  <c r="M306" i="6" s="1"/>
  <c r="AB304" i="6"/>
  <c r="W299" i="5"/>
  <c r="G300" i="5"/>
  <c r="I300" i="5" s="1"/>
  <c r="U299" i="5"/>
  <c r="AC299" i="5" s="1"/>
  <c r="P300" i="5"/>
  <c r="AB299" i="5"/>
  <c r="N300" i="5"/>
  <c r="O256" i="4"/>
  <c r="K256" i="4"/>
  <c r="B257" i="4"/>
  <c r="H257" i="4" s="1"/>
  <c r="AA305" i="6" l="1"/>
  <c r="N306" i="6"/>
  <c r="R305" i="6"/>
  <c r="P306" i="6" s="1"/>
  <c r="X304" i="6"/>
  <c r="V305" i="6" s="1"/>
  <c r="S305" i="6"/>
  <c r="Q305" i="6"/>
  <c r="AB305" i="6" s="1"/>
  <c r="AC304" i="6"/>
  <c r="K305" i="6"/>
  <c r="B306" i="6"/>
  <c r="B301" i="5"/>
  <c r="O300" i="5"/>
  <c r="Q300" i="5"/>
  <c r="AA300" i="5"/>
  <c r="S300" i="5"/>
  <c r="X299" i="5"/>
  <c r="V300" i="5" s="1"/>
  <c r="M257" i="4"/>
  <c r="R256" i="4"/>
  <c r="AA256" i="4"/>
  <c r="C257" i="4"/>
  <c r="D257" i="4"/>
  <c r="J257" i="4" s="1"/>
  <c r="U305" i="6" l="1"/>
  <c r="S306" i="6" s="1"/>
  <c r="Q306" i="6"/>
  <c r="AD304" i="6"/>
  <c r="W305" i="6"/>
  <c r="X305" i="6"/>
  <c r="V306" i="6" s="1"/>
  <c r="T305" i="6"/>
  <c r="AC305" i="6" s="1"/>
  <c r="H306" i="6"/>
  <c r="D306" i="6"/>
  <c r="J306" i="6" s="1"/>
  <c r="C306" i="6"/>
  <c r="E306" i="6" s="1"/>
  <c r="G306" i="6" s="1"/>
  <c r="W300" i="5"/>
  <c r="T300" i="5"/>
  <c r="AD299" i="5"/>
  <c r="M301" i="5"/>
  <c r="R300" i="5"/>
  <c r="H301" i="5"/>
  <c r="C301" i="5"/>
  <c r="E301" i="5" s="1"/>
  <c r="D301" i="5"/>
  <c r="P257" i="4"/>
  <c r="U256" i="4"/>
  <c r="AB256" i="4"/>
  <c r="N257" i="4"/>
  <c r="E257" i="4"/>
  <c r="AD305" i="6" l="1"/>
  <c r="W306" i="6"/>
  <c r="I306" i="6"/>
  <c r="T306" i="6"/>
  <c r="U300" i="5"/>
  <c r="AC300" i="5" s="1"/>
  <c r="P301" i="5"/>
  <c r="N301" i="5"/>
  <c r="G301" i="5"/>
  <c r="I301" i="5" s="1"/>
  <c r="AB300" i="5"/>
  <c r="X256" i="4"/>
  <c r="S257" i="4"/>
  <c r="AC256" i="4"/>
  <c r="Q257" i="4"/>
  <c r="G257" i="4"/>
  <c r="I257" i="4" s="1"/>
  <c r="K306" i="6" l="1"/>
  <c r="O306" i="6"/>
  <c r="B307" i="6"/>
  <c r="B302" i="5"/>
  <c r="O301" i="5"/>
  <c r="AA301" i="5" s="1"/>
  <c r="Q301" i="5"/>
  <c r="X300" i="5"/>
  <c r="S301" i="5"/>
  <c r="K257" i="4"/>
  <c r="O257" i="4"/>
  <c r="T257" i="4"/>
  <c r="V257" i="4"/>
  <c r="W257" i="4" s="1"/>
  <c r="AD256" i="4"/>
  <c r="B258" i="4"/>
  <c r="H258" i="4" s="1"/>
  <c r="D307" i="6" l="1"/>
  <c r="H307" i="6"/>
  <c r="C307" i="6"/>
  <c r="R306" i="6"/>
  <c r="M307" i="6"/>
  <c r="AA306" i="6"/>
  <c r="V301" i="5"/>
  <c r="AD300" i="5"/>
  <c r="M302" i="5"/>
  <c r="R301" i="5"/>
  <c r="H302" i="5"/>
  <c r="D302" i="5"/>
  <c r="C302" i="5"/>
  <c r="E302" i="5" s="1"/>
  <c r="T301" i="5"/>
  <c r="M258" i="4"/>
  <c r="R257" i="4"/>
  <c r="AA257" i="4"/>
  <c r="C258" i="4"/>
  <c r="D258" i="4"/>
  <c r="J258" i="4" s="1"/>
  <c r="E307" i="6" l="1"/>
  <c r="G307" i="6" s="1"/>
  <c r="I307" i="6" s="1"/>
  <c r="N307" i="6"/>
  <c r="U306" i="6"/>
  <c r="P307" i="6"/>
  <c r="AB306" i="6"/>
  <c r="J307" i="6"/>
  <c r="AB301" i="5"/>
  <c r="P302" i="5"/>
  <c r="U301" i="5"/>
  <c r="G302" i="5"/>
  <c r="I302" i="5"/>
  <c r="N302" i="5"/>
  <c r="AC301" i="5"/>
  <c r="W301" i="5"/>
  <c r="N258" i="4"/>
  <c r="P258" i="4"/>
  <c r="U257" i="4"/>
  <c r="AB257" i="4"/>
  <c r="E258" i="4"/>
  <c r="K307" i="6" l="1"/>
  <c r="B308" i="6"/>
  <c r="O307" i="6"/>
  <c r="AA307" i="6" s="1"/>
  <c r="Q307" i="6"/>
  <c r="S307" i="6"/>
  <c r="X306" i="6"/>
  <c r="AC306" i="6"/>
  <c r="O302" i="5"/>
  <c r="AA302" i="5" s="1"/>
  <c r="X301" i="5"/>
  <c r="V302" i="5" s="1"/>
  <c r="S302" i="5"/>
  <c r="Q302" i="5"/>
  <c r="B303" i="5"/>
  <c r="S258" i="4"/>
  <c r="X257" i="4"/>
  <c r="AC257" i="4"/>
  <c r="Q258" i="4"/>
  <c r="G258" i="4"/>
  <c r="I258" i="4" s="1"/>
  <c r="T307" i="6" l="1"/>
  <c r="M308" i="6"/>
  <c r="R307" i="6"/>
  <c r="AB307" i="6" s="1"/>
  <c r="H308" i="6"/>
  <c r="D308" i="6"/>
  <c r="C308" i="6"/>
  <c r="V307" i="6"/>
  <c r="AD306" i="6"/>
  <c r="AD301" i="5"/>
  <c r="T302" i="5"/>
  <c r="H303" i="5"/>
  <c r="C303" i="5"/>
  <c r="E303" i="5" s="1"/>
  <c r="D303" i="5"/>
  <c r="W302" i="5"/>
  <c r="AB302" i="5"/>
  <c r="R302" i="5"/>
  <c r="M303" i="5"/>
  <c r="K258" i="4"/>
  <c r="O258" i="4"/>
  <c r="V258" i="4"/>
  <c r="W258" i="4" s="1"/>
  <c r="AD257" i="4"/>
  <c r="T258" i="4"/>
  <c r="B259" i="4"/>
  <c r="H259" i="4" s="1"/>
  <c r="E308" i="6" l="1"/>
  <c r="G308" i="6" s="1"/>
  <c r="J308" i="6"/>
  <c r="W307" i="6"/>
  <c r="P308" i="6"/>
  <c r="U307" i="6"/>
  <c r="AC307" i="6" s="1"/>
  <c r="N308" i="6"/>
  <c r="N303" i="5"/>
  <c r="P303" i="5"/>
  <c r="U302" i="5"/>
  <c r="AC302" i="5" s="1"/>
  <c r="G303" i="5"/>
  <c r="I303" i="5" s="1"/>
  <c r="M259" i="4"/>
  <c r="R258" i="4"/>
  <c r="AA258" i="4"/>
  <c r="C259" i="4"/>
  <c r="D259" i="4"/>
  <c r="J259" i="4" s="1"/>
  <c r="I308" i="6" l="1"/>
  <c r="O308" i="6" s="1"/>
  <c r="R308" i="6" s="1"/>
  <c r="M309" i="6"/>
  <c r="N309" i="6" s="1"/>
  <c r="AA308" i="6"/>
  <c r="Q308" i="6"/>
  <c r="AB308" i="6" s="1"/>
  <c r="B309" i="6"/>
  <c r="S308" i="6"/>
  <c r="X307" i="6"/>
  <c r="V308" i="6" s="1"/>
  <c r="B304" i="5"/>
  <c r="O303" i="5"/>
  <c r="S303" i="5"/>
  <c r="X302" i="5"/>
  <c r="Q303" i="5"/>
  <c r="P259" i="4"/>
  <c r="U258" i="4"/>
  <c r="AB258" i="4"/>
  <c r="N259" i="4"/>
  <c r="E259" i="4"/>
  <c r="P309" i="6" l="1"/>
  <c r="U308" i="6"/>
  <c r="K308" i="6"/>
  <c r="AD307" i="6"/>
  <c r="W308" i="6"/>
  <c r="X308" i="6"/>
  <c r="V309" i="6" s="1"/>
  <c r="T308" i="6"/>
  <c r="AC308" i="6" s="1"/>
  <c r="S309" i="6"/>
  <c r="H309" i="6"/>
  <c r="D309" i="6"/>
  <c r="C309" i="6"/>
  <c r="E309" i="6" s="1"/>
  <c r="G309" i="6" s="1"/>
  <c r="Q309" i="6"/>
  <c r="T303" i="5"/>
  <c r="V303" i="5"/>
  <c r="AD302" i="5"/>
  <c r="AA303" i="5"/>
  <c r="R303" i="5"/>
  <c r="M304" i="5"/>
  <c r="H304" i="5"/>
  <c r="C304" i="5"/>
  <c r="E304" i="5" s="1"/>
  <c r="D304" i="5"/>
  <c r="S259" i="4"/>
  <c r="X258" i="4"/>
  <c r="AC258" i="4"/>
  <c r="Q259" i="4"/>
  <c r="G259" i="4"/>
  <c r="I259" i="4"/>
  <c r="J309" i="6" l="1"/>
  <c r="AD308" i="6"/>
  <c r="W309" i="6"/>
  <c r="I309" i="6"/>
  <c r="T309" i="6"/>
  <c r="N304" i="5"/>
  <c r="W303" i="5"/>
  <c r="G304" i="5"/>
  <c r="I304" i="5" s="1"/>
  <c r="P304" i="5"/>
  <c r="U303" i="5"/>
  <c r="AB303" i="5"/>
  <c r="K259" i="4"/>
  <c r="O259" i="4"/>
  <c r="V259" i="4"/>
  <c r="AD258" i="4"/>
  <c r="T259" i="4"/>
  <c r="B260" i="4"/>
  <c r="H260" i="4" s="1"/>
  <c r="K309" i="6" l="1"/>
  <c r="O309" i="6"/>
  <c r="B310" i="6"/>
  <c r="B305" i="5"/>
  <c r="O304" i="5"/>
  <c r="AA304" i="5" s="1"/>
  <c r="Q304" i="5"/>
  <c r="X303" i="5"/>
  <c r="V304" i="5" s="1"/>
  <c r="S304" i="5"/>
  <c r="AC303" i="5"/>
  <c r="W259" i="4"/>
  <c r="M260" i="4"/>
  <c r="R259" i="4"/>
  <c r="AA259" i="4"/>
  <c r="C260" i="4"/>
  <c r="D260" i="4"/>
  <c r="J260" i="4" s="1"/>
  <c r="H310" i="6" l="1"/>
  <c r="D310" i="6"/>
  <c r="C310" i="6"/>
  <c r="M310" i="6"/>
  <c r="R309" i="6"/>
  <c r="AA309" i="6"/>
  <c r="W304" i="5"/>
  <c r="AD303" i="5"/>
  <c r="M305" i="5"/>
  <c r="R304" i="5"/>
  <c r="H305" i="5"/>
  <c r="D305" i="5"/>
  <c r="C305" i="5"/>
  <c r="T304" i="5"/>
  <c r="AB304" i="5"/>
  <c r="E260" i="4"/>
  <c r="N260" i="4"/>
  <c r="P260" i="4"/>
  <c r="U259" i="4"/>
  <c r="AB259" i="4"/>
  <c r="G260" i="4"/>
  <c r="I260" i="4" s="1"/>
  <c r="O260" i="4" s="1"/>
  <c r="J310" i="6" l="1"/>
  <c r="E310" i="6"/>
  <c r="U309" i="6"/>
  <c r="P310" i="6"/>
  <c r="AB309" i="6"/>
  <c r="N310" i="6"/>
  <c r="E305" i="5"/>
  <c r="N305" i="5"/>
  <c r="AC304" i="5"/>
  <c r="P305" i="5"/>
  <c r="U304" i="5"/>
  <c r="R260" i="4"/>
  <c r="P261" i="4" s="1"/>
  <c r="M261" i="4"/>
  <c r="X259" i="4"/>
  <c r="S260" i="4"/>
  <c r="AC259" i="4"/>
  <c r="Q260" i="4"/>
  <c r="AA260" i="4"/>
  <c r="K260" i="4"/>
  <c r="Q310" i="6" l="1"/>
  <c r="S310" i="6"/>
  <c r="X309" i="6"/>
  <c r="AC309" i="6"/>
  <c r="G310" i="6"/>
  <c r="I310" i="6" s="1"/>
  <c r="X304" i="5"/>
  <c r="S305" i="5"/>
  <c r="Q305" i="5"/>
  <c r="G305" i="5"/>
  <c r="I305" i="5" s="1"/>
  <c r="U260" i="4"/>
  <c r="V260" i="4"/>
  <c r="W260" i="4" s="1"/>
  <c r="AD259" i="4"/>
  <c r="AB260" i="4"/>
  <c r="N261" i="4"/>
  <c r="T260" i="4"/>
  <c r="AC260" i="4" s="1"/>
  <c r="Q261" i="4"/>
  <c r="B261" i="4"/>
  <c r="H261" i="4" s="1"/>
  <c r="K310" i="6" l="1"/>
  <c r="B311" i="6"/>
  <c r="O310" i="6"/>
  <c r="V310" i="6"/>
  <c r="AD309" i="6"/>
  <c r="T310" i="6"/>
  <c r="B306" i="5"/>
  <c r="O305" i="5"/>
  <c r="T305" i="5"/>
  <c r="V305" i="5"/>
  <c r="AD304" i="5"/>
  <c r="X260" i="4"/>
  <c r="V261" i="4" s="1"/>
  <c r="W261" i="4" s="1"/>
  <c r="S261" i="4"/>
  <c r="T261" i="4" s="1"/>
  <c r="AD260" i="4"/>
  <c r="C261" i="4"/>
  <c r="D261" i="4"/>
  <c r="J261" i="4" s="1"/>
  <c r="W310" i="6" l="1"/>
  <c r="R310" i="6"/>
  <c r="M311" i="6"/>
  <c r="AA310" i="6"/>
  <c r="H311" i="6"/>
  <c r="D311" i="6"/>
  <c r="C311" i="6"/>
  <c r="W305" i="5"/>
  <c r="M306" i="5"/>
  <c r="R305" i="5"/>
  <c r="AA305" i="5"/>
  <c r="H306" i="5"/>
  <c r="D306" i="5"/>
  <c r="C306" i="5"/>
  <c r="E306" i="5" s="1"/>
  <c r="E261" i="4"/>
  <c r="J311" i="6" l="1"/>
  <c r="N311" i="6"/>
  <c r="U310" i="6"/>
  <c r="P311" i="6"/>
  <c r="AB310" i="6"/>
  <c r="E311" i="6"/>
  <c r="N306" i="5"/>
  <c r="G306" i="5"/>
  <c r="I306" i="5"/>
  <c r="U305" i="5"/>
  <c r="P306" i="5"/>
  <c r="AB305" i="5"/>
  <c r="G261" i="4"/>
  <c r="I261" i="4" s="1"/>
  <c r="G311" i="6" l="1"/>
  <c r="I311" i="6" s="1"/>
  <c r="Q311" i="6"/>
  <c r="X310" i="6"/>
  <c r="S311" i="6"/>
  <c r="AC310" i="6"/>
  <c r="Q306" i="5"/>
  <c r="S306" i="5"/>
  <c r="X305" i="5"/>
  <c r="AC305" i="5"/>
  <c r="B307" i="5"/>
  <c r="O306" i="5"/>
  <c r="AA306" i="5" s="1"/>
  <c r="K261" i="4"/>
  <c r="O261" i="4"/>
  <c r="B262" i="4"/>
  <c r="H262" i="4" s="1"/>
  <c r="K311" i="6" l="1"/>
  <c r="B312" i="6"/>
  <c r="O311" i="6"/>
  <c r="T311" i="6"/>
  <c r="V311" i="6"/>
  <c r="AD310" i="6"/>
  <c r="H307" i="5"/>
  <c r="C307" i="5"/>
  <c r="E307" i="5" s="1"/>
  <c r="D307" i="5"/>
  <c r="V306" i="5"/>
  <c r="AD305" i="5"/>
  <c r="T306" i="5"/>
  <c r="M307" i="5"/>
  <c r="R306" i="5"/>
  <c r="M262" i="4"/>
  <c r="R261" i="4"/>
  <c r="AA261" i="4"/>
  <c r="C262" i="4"/>
  <c r="D262" i="4"/>
  <c r="J262" i="4" s="1"/>
  <c r="W311" i="6" l="1"/>
  <c r="R311" i="6"/>
  <c r="M312" i="6"/>
  <c r="AA311" i="6"/>
  <c r="D312" i="6"/>
  <c r="H312" i="6"/>
  <c r="C312" i="6"/>
  <c r="P307" i="5"/>
  <c r="U306" i="5"/>
  <c r="AC306" i="5" s="1"/>
  <c r="AB306" i="5"/>
  <c r="G307" i="5"/>
  <c r="I307" i="5"/>
  <c r="O307" i="5" s="1"/>
  <c r="N307" i="5"/>
  <c r="W306" i="5"/>
  <c r="P262" i="4"/>
  <c r="U261" i="4"/>
  <c r="AB261" i="4"/>
  <c r="N262" i="4"/>
  <c r="E262" i="4"/>
  <c r="E312" i="6" l="1"/>
  <c r="G312" i="6" s="1"/>
  <c r="J312" i="6"/>
  <c r="N312" i="6"/>
  <c r="U311" i="6"/>
  <c r="P312" i="6"/>
  <c r="AB311" i="6"/>
  <c r="R307" i="5"/>
  <c r="M308" i="5"/>
  <c r="AA307" i="5"/>
  <c r="B308" i="5"/>
  <c r="X306" i="5"/>
  <c r="V307" i="5" s="1"/>
  <c r="S307" i="5"/>
  <c r="Q307" i="5"/>
  <c r="AB307" i="5" s="1"/>
  <c r="P308" i="5"/>
  <c r="U307" i="5"/>
  <c r="X261" i="4"/>
  <c r="S262" i="4"/>
  <c r="AC261" i="4"/>
  <c r="Q262" i="4"/>
  <c r="G262" i="4"/>
  <c r="I262" i="4" s="1"/>
  <c r="I312" i="6" l="1"/>
  <c r="O312" i="6" s="1"/>
  <c r="M313" i="6" s="1"/>
  <c r="R312" i="6"/>
  <c r="P313" i="6" s="1"/>
  <c r="Q312" i="6"/>
  <c r="X311" i="6"/>
  <c r="S312" i="6"/>
  <c r="AC311" i="6"/>
  <c r="T307" i="5"/>
  <c r="AC307" i="5" s="1"/>
  <c r="X307" i="5"/>
  <c r="S308" i="5"/>
  <c r="W307" i="5"/>
  <c r="AD307" i="5" s="1"/>
  <c r="V308" i="5"/>
  <c r="AD306" i="5"/>
  <c r="Q308" i="5"/>
  <c r="H308" i="5"/>
  <c r="D308" i="5"/>
  <c r="C308" i="5"/>
  <c r="E308" i="5" s="1"/>
  <c r="N308" i="5"/>
  <c r="K262" i="4"/>
  <c r="O262" i="4"/>
  <c r="T262" i="4"/>
  <c r="V262" i="4"/>
  <c r="W262" i="4" s="1"/>
  <c r="AD261" i="4"/>
  <c r="B263" i="4"/>
  <c r="H263" i="4" s="1"/>
  <c r="B313" i="6" l="1"/>
  <c r="AA312" i="6"/>
  <c r="K312" i="6"/>
  <c r="AB312" i="6"/>
  <c r="Q313" i="6"/>
  <c r="U312" i="6"/>
  <c r="X312" i="6" s="1"/>
  <c r="T312" i="6"/>
  <c r="H313" i="6"/>
  <c r="D313" i="6"/>
  <c r="J313" i="6" s="1"/>
  <c r="C313" i="6"/>
  <c r="E313" i="6" s="1"/>
  <c r="G313" i="6" s="1"/>
  <c r="V312" i="6"/>
  <c r="AD311" i="6"/>
  <c r="N313" i="6"/>
  <c r="G308" i="5"/>
  <c r="I308" i="5"/>
  <c r="T308" i="5"/>
  <c r="W308" i="5"/>
  <c r="R262" i="4"/>
  <c r="M263" i="4"/>
  <c r="AA262" i="4"/>
  <c r="C263" i="4"/>
  <c r="D263" i="4"/>
  <c r="J263" i="4" s="1"/>
  <c r="S313" i="6" l="1"/>
  <c r="T313" i="6" s="1"/>
  <c r="AC312" i="6"/>
  <c r="I313" i="6"/>
  <c r="W312" i="6"/>
  <c r="AD312" i="6" s="1"/>
  <c r="V313" i="6"/>
  <c r="O308" i="5"/>
  <c r="B309" i="5"/>
  <c r="N263" i="4"/>
  <c r="P263" i="4"/>
  <c r="U262" i="4"/>
  <c r="AB262" i="4"/>
  <c r="E263" i="4"/>
  <c r="W313" i="6" l="1"/>
  <c r="K313" i="6"/>
  <c r="O313" i="6"/>
  <c r="B314" i="6"/>
  <c r="H309" i="5"/>
  <c r="C309" i="5"/>
  <c r="E309" i="5" s="1"/>
  <c r="D309" i="5"/>
  <c r="M309" i="5"/>
  <c r="R308" i="5"/>
  <c r="AA308" i="5"/>
  <c r="Q263" i="4"/>
  <c r="X262" i="4"/>
  <c r="S263" i="4"/>
  <c r="AC262" i="4"/>
  <c r="G263" i="4"/>
  <c r="I263" i="4" s="1"/>
  <c r="H314" i="6" l="1"/>
  <c r="D314" i="6"/>
  <c r="C314" i="6"/>
  <c r="M314" i="6"/>
  <c r="R313" i="6"/>
  <c r="AA313" i="6"/>
  <c r="G309" i="5"/>
  <c r="I309" i="5" s="1"/>
  <c r="P309" i="5"/>
  <c r="U308" i="5"/>
  <c r="AB308" i="5"/>
  <c r="N309" i="5"/>
  <c r="V263" i="4"/>
  <c r="AD262" i="4"/>
  <c r="K263" i="4"/>
  <c r="O263" i="4"/>
  <c r="T263" i="4"/>
  <c r="B264" i="4"/>
  <c r="H264" i="4" s="1"/>
  <c r="J314" i="6" l="1"/>
  <c r="U313" i="6"/>
  <c r="P314" i="6"/>
  <c r="AB313" i="6"/>
  <c r="E314" i="6"/>
  <c r="N314" i="6"/>
  <c r="B310" i="5"/>
  <c r="O309" i="5"/>
  <c r="X308" i="5"/>
  <c r="S309" i="5"/>
  <c r="AC308" i="5"/>
  <c r="Q309" i="5"/>
  <c r="AA309" i="5"/>
  <c r="M264" i="4"/>
  <c r="R263" i="4"/>
  <c r="AA263" i="4"/>
  <c r="W263" i="4"/>
  <c r="C264" i="4"/>
  <c r="D264" i="4"/>
  <c r="J264" i="4" s="1"/>
  <c r="G314" i="6" l="1"/>
  <c r="I314" i="6" s="1"/>
  <c r="Q314" i="6"/>
  <c r="X313" i="6"/>
  <c r="S314" i="6"/>
  <c r="AC313" i="6"/>
  <c r="V309" i="5"/>
  <c r="AD308" i="5"/>
  <c r="R309" i="5"/>
  <c r="M310" i="5"/>
  <c r="H310" i="5"/>
  <c r="D310" i="5"/>
  <c r="C310" i="5"/>
  <c r="E310" i="5" s="1"/>
  <c r="T309" i="5"/>
  <c r="E264" i="4"/>
  <c r="G264" i="4" s="1"/>
  <c r="I264" i="4" s="1"/>
  <c r="O264" i="4" s="1"/>
  <c r="P264" i="4"/>
  <c r="U263" i="4"/>
  <c r="AB263" i="4"/>
  <c r="N264" i="4"/>
  <c r="K314" i="6" l="1"/>
  <c r="B315" i="6"/>
  <c r="O314" i="6"/>
  <c r="T314" i="6"/>
  <c r="V314" i="6"/>
  <c r="AD313" i="6"/>
  <c r="G310" i="5"/>
  <c r="I310" i="5" s="1"/>
  <c r="U309" i="5"/>
  <c r="P310" i="5"/>
  <c r="AB309" i="5"/>
  <c r="AC309" i="5"/>
  <c r="N310" i="5"/>
  <c r="W309" i="5"/>
  <c r="M265" i="4"/>
  <c r="R264" i="4"/>
  <c r="S264" i="4"/>
  <c r="X263" i="4"/>
  <c r="AC263" i="4"/>
  <c r="AA264" i="4"/>
  <c r="Q264" i="4"/>
  <c r="P265" i="4"/>
  <c r="K264" i="4"/>
  <c r="W314" i="6" l="1"/>
  <c r="R314" i="6"/>
  <c r="M315" i="6"/>
  <c r="AA314" i="6"/>
  <c r="D315" i="6"/>
  <c r="J315" i="6" s="1"/>
  <c r="H315" i="6"/>
  <c r="C315" i="6"/>
  <c r="B311" i="5"/>
  <c r="Q310" i="5"/>
  <c r="S310" i="5"/>
  <c r="X309" i="5"/>
  <c r="V310" i="5" s="1"/>
  <c r="W310" i="5" s="1"/>
  <c r="O310" i="5"/>
  <c r="U264" i="4"/>
  <c r="S265" i="4" s="1"/>
  <c r="V264" i="4"/>
  <c r="W264" i="4" s="1"/>
  <c r="AD263" i="4"/>
  <c r="AB264" i="4"/>
  <c r="T264" i="4"/>
  <c r="AC264" i="4" s="1"/>
  <c r="Q265" i="4"/>
  <c r="N265" i="4"/>
  <c r="B265" i="4"/>
  <c r="H265" i="4" s="1"/>
  <c r="E315" i="6" l="1"/>
  <c r="G315" i="6" s="1"/>
  <c r="I315" i="6" s="1"/>
  <c r="O315" i="6" s="1"/>
  <c r="R315" i="6" s="1"/>
  <c r="N315" i="6"/>
  <c r="P315" i="6"/>
  <c r="U314" i="6"/>
  <c r="AB314" i="6"/>
  <c r="AD309" i="5"/>
  <c r="T310" i="5"/>
  <c r="H311" i="5"/>
  <c r="C311" i="5"/>
  <c r="E311" i="5" s="1"/>
  <c r="D311" i="5"/>
  <c r="R310" i="5"/>
  <c r="AB310" i="5" s="1"/>
  <c r="M311" i="5"/>
  <c r="AA310" i="5"/>
  <c r="X264" i="4"/>
  <c r="V265" i="4" s="1"/>
  <c r="W265" i="4" s="1"/>
  <c r="T265" i="4"/>
  <c r="C265" i="4"/>
  <c r="D265" i="4"/>
  <c r="J265" i="4" s="1"/>
  <c r="AA315" i="6" l="1"/>
  <c r="K315" i="6"/>
  <c r="B316" i="6"/>
  <c r="M316" i="6"/>
  <c r="X314" i="6"/>
  <c r="S315" i="6"/>
  <c r="AC314" i="6"/>
  <c r="P316" i="6"/>
  <c r="U315" i="6"/>
  <c r="Q315" i="6"/>
  <c r="AB315" i="6" s="1"/>
  <c r="N311" i="5"/>
  <c r="G311" i="5"/>
  <c r="I311" i="5" s="1"/>
  <c r="P311" i="5"/>
  <c r="U310" i="5"/>
  <c r="AD264" i="4"/>
  <c r="E265" i="4"/>
  <c r="V315" i="6" l="1"/>
  <c r="AD314" i="6"/>
  <c r="Q316" i="6"/>
  <c r="N316" i="6"/>
  <c r="H316" i="6"/>
  <c r="D316" i="6"/>
  <c r="C316" i="6"/>
  <c r="S316" i="6"/>
  <c r="T315" i="6"/>
  <c r="AC315" i="6" s="1"/>
  <c r="X315" i="6"/>
  <c r="B312" i="5"/>
  <c r="O311" i="5"/>
  <c r="Q311" i="5"/>
  <c r="AA311" i="5"/>
  <c r="S311" i="5"/>
  <c r="X310" i="5"/>
  <c r="AC310" i="5"/>
  <c r="G265" i="4"/>
  <c r="I265" i="4" s="1"/>
  <c r="E316" i="6" l="1"/>
  <c r="G316" i="6" s="1"/>
  <c r="J316" i="6"/>
  <c r="T316" i="6"/>
  <c r="V316" i="6"/>
  <c r="W315" i="6"/>
  <c r="AD315" i="6" s="1"/>
  <c r="H312" i="5"/>
  <c r="D312" i="5"/>
  <c r="C312" i="5"/>
  <c r="E312" i="5" s="1"/>
  <c r="T311" i="5"/>
  <c r="V311" i="5"/>
  <c r="AD310" i="5"/>
  <c r="R311" i="5"/>
  <c r="AB311" i="5" s="1"/>
  <c r="M312" i="5"/>
  <c r="K265" i="4"/>
  <c r="O265" i="4"/>
  <c r="B266" i="4"/>
  <c r="H266" i="4" s="1"/>
  <c r="I316" i="6" l="1"/>
  <c r="K316" i="6" s="1"/>
  <c r="W316" i="6"/>
  <c r="O316" i="6"/>
  <c r="W311" i="5"/>
  <c r="N312" i="5"/>
  <c r="U311" i="5"/>
  <c r="P312" i="5"/>
  <c r="G312" i="5"/>
  <c r="I312" i="5"/>
  <c r="B313" i="5" s="1"/>
  <c r="M266" i="4"/>
  <c r="R265" i="4"/>
  <c r="AA265" i="4"/>
  <c r="C266" i="4"/>
  <c r="E266" i="4" s="1"/>
  <c r="D266" i="4"/>
  <c r="J266" i="4" s="1"/>
  <c r="B317" i="6" l="1"/>
  <c r="D317" i="6" s="1"/>
  <c r="M317" i="6"/>
  <c r="R316" i="6"/>
  <c r="AA316" i="6"/>
  <c r="H317" i="6"/>
  <c r="S312" i="5"/>
  <c r="X311" i="5"/>
  <c r="V312" i="5" s="1"/>
  <c r="AD311" i="5"/>
  <c r="O312" i="5"/>
  <c r="AC311" i="5"/>
  <c r="H313" i="5"/>
  <c r="D313" i="5"/>
  <c r="C313" i="5"/>
  <c r="E313" i="5" s="1"/>
  <c r="Q312" i="5"/>
  <c r="AA312" i="5"/>
  <c r="P266" i="4"/>
  <c r="U265" i="4"/>
  <c r="AB265" i="4"/>
  <c r="N266" i="4"/>
  <c r="G266" i="4"/>
  <c r="I266" i="4" s="1"/>
  <c r="O266" i="4" s="1"/>
  <c r="C317" i="6" l="1"/>
  <c r="E317" i="6" s="1"/>
  <c r="G317" i="6" s="1"/>
  <c r="I317" i="6" s="1"/>
  <c r="P317" i="6"/>
  <c r="U316" i="6"/>
  <c r="AB316" i="6"/>
  <c r="J317" i="6"/>
  <c r="N317" i="6"/>
  <c r="G313" i="5"/>
  <c r="I313" i="5" s="1"/>
  <c r="M313" i="5"/>
  <c r="R312" i="5"/>
  <c r="T312" i="5"/>
  <c r="AB312" i="5"/>
  <c r="W312" i="5"/>
  <c r="M267" i="4"/>
  <c r="R266" i="4"/>
  <c r="P267" i="4" s="1"/>
  <c r="AA266" i="4"/>
  <c r="S266" i="4"/>
  <c r="X265" i="4"/>
  <c r="AC265" i="4"/>
  <c r="Q266" i="4"/>
  <c r="K266" i="4"/>
  <c r="K317" i="6" l="1"/>
  <c r="B318" i="6"/>
  <c r="O317" i="6"/>
  <c r="AA317" i="6" s="1"/>
  <c r="X316" i="6"/>
  <c r="S317" i="6"/>
  <c r="AC316" i="6"/>
  <c r="Q317" i="6"/>
  <c r="B314" i="5"/>
  <c r="P313" i="5"/>
  <c r="U312" i="5"/>
  <c r="N313" i="5"/>
  <c r="AA313" i="5" s="1"/>
  <c r="O313" i="5"/>
  <c r="R313" i="5" s="1"/>
  <c r="M314" i="5"/>
  <c r="AC312" i="5"/>
  <c r="AB266" i="4"/>
  <c r="U266" i="4"/>
  <c r="T266" i="4"/>
  <c r="S267" i="4"/>
  <c r="Q267" i="4"/>
  <c r="V266" i="4"/>
  <c r="W266" i="4" s="1"/>
  <c r="AD265" i="4"/>
  <c r="N267" i="4"/>
  <c r="B267" i="4"/>
  <c r="H267" i="4" s="1"/>
  <c r="V317" i="6" l="1"/>
  <c r="AD316" i="6"/>
  <c r="M318" i="6"/>
  <c r="R317" i="6"/>
  <c r="H318" i="6"/>
  <c r="D318" i="6"/>
  <c r="C318" i="6"/>
  <c r="E318" i="6" s="1"/>
  <c r="G318" i="6" s="1"/>
  <c r="T317" i="6"/>
  <c r="X312" i="5"/>
  <c r="S313" i="5"/>
  <c r="N314" i="5"/>
  <c r="Q313" i="5"/>
  <c r="AB313" i="5" s="1"/>
  <c r="P314" i="5"/>
  <c r="U313" i="5"/>
  <c r="H314" i="5"/>
  <c r="C314" i="5"/>
  <c r="E314" i="5" s="1"/>
  <c r="D314" i="5"/>
  <c r="AC266" i="4"/>
  <c r="X266" i="4"/>
  <c r="V267" i="4" s="1"/>
  <c r="W267" i="4" s="1"/>
  <c r="T267" i="4"/>
  <c r="C267" i="4"/>
  <c r="E267" i="4" s="1"/>
  <c r="D267" i="4"/>
  <c r="J267" i="4" s="1"/>
  <c r="J318" i="6" l="1"/>
  <c r="N318" i="6"/>
  <c r="W317" i="6"/>
  <c r="I318" i="6"/>
  <c r="O318" i="6" s="1"/>
  <c r="P318" i="6"/>
  <c r="U317" i="6"/>
  <c r="AB317" i="6"/>
  <c r="Q314" i="5"/>
  <c r="G314" i="5"/>
  <c r="I314" i="5"/>
  <c r="T313" i="5"/>
  <c r="AC313" i="5" s="1"/>
  <c r="S314" i="5"/>
  <c r="X313" i="5"/>
  <c r="V313" i="5"/>
  <c r="AD312" i="5"/>
  <c r="AD266" i="4"/>
  <c r="G267" i="4"/>
  <c r="I267" i="4" s="1"/>
  <c r="O267" i="4" s="1"/>
  <c r="M319" i="6" l="1"/>
  <c r="R318" i="6"/>
  <c r="P319" i="6" s="1"/>
  <c r="AA318" i="6"/>
  <c r="S318" i="6"/>
  <c r="X317" i="6"/>
  <c r="V318" i="6" s="1"/>
  <c r="Q318" i="6"/>
  <c r="AB318" i="6" s="1"/>
  <c r="K318" i="6"/>
  <c r="B319" i="6"/>
  <c r="AC317" i="6"/>
  <c r="T314" i="5"/>
  <c r="W313" i="5"/>
  <c r="AD313" i="5" s="1"/>
  <c r="V314" i="5"/>
  <c r="W314" i="5" s="1"/>
  <c r="O314" i="5"/>
  <c r="B315" i="5"/>
  <c r="M268" i="4"/>
  <c r="R267" i="4"/>
  <c r="AA267" i="4"/>
  <c r="K267" i="4"/>
  <c r="Q319" i="6" l="1"/>
  <c r="D319" i="6"/>
  <c r="H319" i="6"/>
  <c r="C319" i="6"/>
  <c r="U318" i="6"/>
  <c r="X318" i="6" s="1"/>
  <c r="V319" i="6" s="1"/>
  <c r="AD317" i="6"/>
  <c r="W318" i="6"/>
  <c r="T318" i="6"/>
  <c r="AC318" i="6" s="1"/>
  <c r="N319" i="6"/>
  <c r="H315" i="5"/>
  <c r="C315" i="5"/>
  <c r="D315" i="5"/>
  <c r="M315" i="5"/>
  <c r="R314" i="5"/>
  <c r="AA314" i="5"/>
  <c r="P268" i="4"/>
  <c r="U267" i="4"/>
  <c r="AB267" i="4"/>
  <c r="N268" i="4"/>
  <c r="B268" i="4"/>
  <c r="H268" i="4" s="1"/>
  <c r="S319" i="6" l="1"/>
  <c r="E319" i="6"/>
  <c r="G319" i="6" s="1"/>
  <c r="W319" i="6"/>
  <c r="AD318" i="6"/>
  <c r="T319" i="6"/>
  <c r="J319" i="6"/>
  <c r="P315" i="5"/>
  <c r="U314" i="5"/>
  <c r="AB314" i="5"/>
  <c r="E315" i="5"/>
  <c r="N315" i="5"/>
  <c r="S268" i="4"/>
  <c r="X267" i="4"/>
  <c r="AC267" i="4"/>
  <c r="Q268" i="4"/>
  <c r="C268" i="4"/>
  <c r="D268" i="4"/>
  <c r="J268" i="4" s="1"/>
  <c r="I319" i="6" l="1"/>
  <c r="B320" i="6" s="1"/>
  <c r="G315" i="5"/>
  <c r="I315" i="5" s="1"/>
  <c r="X314" i="5"/>
  <c r="S315" i="5"/>
  <c r="AC314" i="5"/>
  <c r="Q315" i="5"/>
  <c r="V268" i="4"/>
  <c r="W268" i="4" s="1"/>
  <c r="AD267" i="4"/>
  <c r="T268" i="4"/>
  <c r="E268" i="4"/>
  <c r="O319" i="6" l="1"/>
  <c r="K319" i="6"/>
  <c r="R319" i="6"/>
  <c r="M320" i="6"/>
  <c r="AA319" i="6"/>
  <c r="H320" i="6"/>
  <c r="D320" i="6"/>
  <c r="C320" i="6"/>
  <c r="E320" i="6" s="1"/>
  <c r="G320" i="6" s="1"/>
  <c r="B316" i="5"/>
  <c r="O315" i="5"/>
  <c r="T315" i="5"/>
  <c r="V315" i="5"/>
  <c r="AD314" i="5"/>
  <c r="G268" i="4"/>
  <c r="I268" i="4" s="1"/>
  <c r="J320" i="6" l="1"/>
  <c r="I320" i="6"/>
  <c r="O320" i="6" s="1"/>
  <c r="M321" i="6" s="1"/>
  <c r="N320" i="6"/>
  <c r="P320" i="6"/>
  <c r="U319" i="6"/>
  <c r="AB319" i="6"/>
  <c r="W315" i="5"/>
  <c r="M316" i="5"/>
  <c r="R315" i="5"/>
  <c r="AA315" i="5"/>
  <c r="H316" i="5"/>
  <c r="D316" i="5"/>
  <c r="C316" i="5"/>
  <c r="E316" i="5" s="1"/>
  <c r="K268" i="4"/>
  <c r="O268" i="4"/>
  <c r="B269" i="4"/>
  <c r="H269" i="4" s="1"/>
  <c r="N321" i="6" l="1"/>
  <c r="R320" i="6"/>
  <c r="U320" i="6" s="1"/>
  <c r="X319" i="6"/>
  <c r="S320" i="6"/>
  <c r="AC319" i="6"/>
  <c r="P321" i="6"/>
  <c r="Q320" i="6"/>
  <c r="AB320" i="6" s="1"/>
  <c r="AA320" i="6"/>
  <c r="K320" i="6"/>
  <c r="B321" i="6"/>
  <c r="P316" i="5"/>
  <c r="U315" i="5"/>
  <c r="AB315" i="5"/>
  <c r="N316" i="5"/>
  <c r="G316" i="5"/>
  <c r="I316" i="5"/>
  <c r="B317" i="5" s="1"/>
  <c r="M269" i="4"/>
  <c r="R268" i="4"/>
  <c r="AA268" i="4"/>
  <c r="C269" i="4"/>
  <c r="E269" i="4" s="1"/>
  <c r="D269" i="4"/>
  <c r="J269" i="4" s="1"/>
  <c r="T320" i="6" l="1"/>
  <c r="AC320" i="6" s="1"/>
  <c r="S321" i="6"/>
  <c r="V320" i="6"/>
  <c r="AD319" i="6"/>
  <c r="H321" i="6"/>
  <c r="D321" i="6"/>
  <c r="C321" i="6"/>
  <c r="Q321" i="6"/>
  <c r="O316" i="5"/>
  <c r="Q316" i="5"/>
  <c r="AA316" i="5"/>
  <c r="H317" i="5"/>
  <c r="C317" i="5"/>
  <c r="E317" i="5" s="1"/>
  <c r="D317" i="5"/>
  <c r="S316" i="5"/>
  <c r="X315" i="5"/>
  <c r="AC315" i="5"/>
  <c r="P269" i="4"/>
  <c r="U268" i="4"/>
  <c r="AB268" i="4"/>
  <c r="N269" i="4"/>
  <c r="G269" i="4"/>
  <c r="I269" i="4" s="1"/>
  <c r="O269" i="4" s="1"/>
  <c r="E321" i="6" l="1"/>
  <c r="G321" i="6" s="1"/>
  <c r="J321" i="6"/>
  <c r="T321" i="6"/>
  <c r="W320" i="6"/>
  <c r="X320" i="6"/>
  <c r="V321" i="6" s="1"/>
  <c r="G317" i="5"/>
  <c r="I317" i="5"/>
  <c r="B318" i="5" s="1"/>
  <c r="V316" i="5"/>
  <c r="W316" i="5" s="1"/>
  <c r="AD315" i="5"/>
  <c r="T316" i="5"/>
  <c r="AB316" i="5"/>
  <c r="R316" i="5"/>
  <c r="M317" i="5"/>
  <c r="M270" i="4"/>
  <c r="R269" i="4"/>
  <c r="AA269" i="4"/>
  <c r="S269" i="4"/>
  <c r="X268" i="4"/>
  <c r="AC268" i="4"/>
  <c r="Q269" i="4"/>
  <c r="K269" i="4"/>
  <c r="AD320" i="6" l="1"/>
  <c r="I321" i="6"/>
  <c r="K321" i="6" s="1"/>
  <c r="W321" i="6"/>
  <c r="B322" i="6"/>
  <c r="P317" i="5"/>
  <c r="U316" i="5"/>
  <c r="H318" i="5"/>
  <c r="D318" i="5"/>
  <c r="C318" i="5"/>
  <c r="N317" i="5"/>
  <c r="M318" i="5"/>
  <c r="O317" i="5"/>
  <c r="AC316" i="5"/>
  <c r="AB269" i="4"/>
  <c r="U269" i="4"/>
  <c r="S270" i="4" s="1"/>
  <c r="T270" i="4" s="1"/>
  <c r="P270" i="4"/>
  <c r="T269" i="4"/>
  <c r="V269" i="4"/>
  <c r="W269" i="4" s="1"/>
  <c r="AD268" i="4"/>
  <c r="N270" i="4"/>
  <c r="B270" i="4"/>
  <c r="H270" i="4" s="1"/>
  <c r="O321" i="6" l="1"/>
  <c r="H322" i="6"/>
  <c r="D322" i="6"/>
  <c r="C322" i="6"/>
  <c r="M322" i="6"/>
  <c r="R321" i="6"/>
  <c r="AA321" i="6"/>
  <c r="N318" i="5"/>
  <c r="Q317" i="5"/>
  <c r="AA317" i="5"/>
  <c r="R317" i="5"/>
  <c r="U317" i="5" s="1"/>
  <c r="E318" i="5"/>
  <c r="S317" i="5"/>
  <c r="X316" i="5"/>
  <c r="AC269" i="4"/>
  <c r="X269" i="4"/>
  <c r="V270" i="4" s="1"/>
  <c r="W270" i="4" s="1"/>
  <c r="Q270" i="4"/>
  <c r="C270" i="4"/>
  <c r="D270" i="4"/>
  <c r="J270" i="4" s="1"/>
  <c r="E322" i="6" l="1"/>
  <c r="G322" i="6" s="1"/>
  <c r="U321" i="6"/>
  <c r="P322" i="6"/>
  <c r="AB321" i="6"/>
  <c r="J322" i="6"/>
  <c r="N322" i="6"/>
  <c r="AB317" i="5"/>
  <c r="V317" i="5"/>
  <c r="AD316" i="5"/>
  <c r="T317" i="5"/>
  <c r="AC317" i="5" s="1"/>
  <c r="S318" i="5"/>
  <c r="X317" i="5"/>
  <c r="P318" i="5"/>
  <c r="G318" i="5"/>
  <c r="I318" i="5" s="1"/>
  <c r="AD269" i="4"/>
  <c r="E270" i="4"/>
  <c r="I322" i="6" l="1"/>
  <c r="B323" i="6" s="1"/>
  <c r="S322" i="6"/>
  <c r="X321" i="6"/>
  <c r="AC321" i="6"/>
  <c r="Q322" i="6"/>
  <c r="K322" i="6"/>
  <c r="O322" i="6"/>
  <c r="B319" i="5"/>
  <c r="O318" i="5"/>
  <c r="Q318" i="5"/>
  <c r="W317" i="5"/>
  <c r="AD317" i="5" s="1"/>
  <c r="V318" i="5"/>
  <c r="T318" i="5"/>
  <c r="G270" i="4"/>
  <c r="I270" i="4" s="1"/>
  <c r="O270" i="4" s="1"/>
  <c r="V322" i="6" l="1"/>
  <c r="AD321" i="6"/>
  <c r="T322" i="6"/>
  <c r="R322" i="6"/>
  <c r="M323" i="6"/>
  <c r="H323" i="6"/>
  <c r="D323" i="6"/>
  <c r="C323" i="6"/>
  <c r="E323" i="6" s="1"/>
  <c r="AA322" i="6"/>
  <c r="W318" i="5"/>
  <c r="M319" i="5"/>
  <c r="R318" i="5"/>
  <c r="AA318" i="5"/>
  <c r="H319" i="5"/>
  <c r="D319" i="5"/>
  <c r="C319" i="5"/>
  <c r="E319" i="5" s="1"/>
  <c r="M271" i="4"/>
  <c r="R270" i="4"/>
  <c r="AA270" i="4"/>
  <c r="K270" i="4"/>
  <c r="B271" i="4"/>
  <c r="H271" i="4" s="1"/>
  <c r="J323" i="6" l="1"/>
  <c r="N323" i="6"/>
  <c r="U322" i="6"/>
  <c r="P323" i="6"/>
  <c r="AB322" i="6"/>
  <c r="G323" i="6"/>
  <c r="I323" i="6" s="1"/>
  <c r="AC322" i="6"/>
  <c r="W322" i="6"/>
  <c r="P319" i="5"/>
  <c r="U318" i="5"/>
  <c r="N319" i="5"/>
  <c r="AB318" i="5"/>
  <c r="G319" i="5"/>
  <c r="I319" i="5" s="1"/>
  <c r="P271" i="4"/>
  <c r="U270" i="4"/>
  <c r="AB270" i="4"/>
  <c r="N271" i="4"/>
  <c r="C271" i="4"/>
  <c r="D271" i="4"/>
  <c r="J271" i="4" s="1"/>
  <c r="K323" i="6" l="1"/>
  <c r="B324" i="6"/>
  <c r="O323" i="6"/>
  <c r="AA323" i="6" s="1"/>
  <c r="Q323" i="6"/>
  <c r="X322" i="6"/>
  <c r="V323" i="6" s="1"/>
  <c r="S323" i="6"/>
  <c r="B320" i="5"/>
  <c r="O319" i="5"/>
  <c r="AA319" i="5" s="1"/>
  <c r="S319" i="5"/>
  <c r="X318" i="5"/>
  <c r="AC318" i="5"/>
  <c r="Q319" i="5"/>
  <c r="E271" i="4"/>
  <c r="S271" i="4"/>
  <c r="X270" i="4"/>
  <c r="AC270" i="4"/>
  <c r="Q271" i="4"/>
  <c r="G271" i="4"/>
  <c r="I271" i="4" s="1"/>
  <c r="O271" i="4" s="1"/>
  <c r="M324" i="6" l="1"/>
  <c r="R323" i="6"/>
  <c r="T323" i="6"/>
  <c r="D324" i="6"/>
  <c r="H324" i="6"/>
  <c r="C324" i="6"/>
  <c r="W323" i="6"/>
  <c r="AD322" i="6"/>
  <c r="M320" i="5"/>
  <c r="R319" i="5"/>
  <c r="V319" i="5"/>
  <c r="AD318" i="5"/>
  <c r="H320" i="5"/>
  <c r="D320" i="5"/>
  <c r="C320" i="5"/>
  <c r="E320" i="5" s="1"/>
  <c r="T319" i="5"/>
  <c r="M272" i="4"/>
  <c r="R271" i="4"/>
  <c r="AA271" i="4"/>
  <c r="V271" i="4"/>
  <c r="W271" i="4" s="1"/>
  <c r="AD270" i="4"/>
  <c r="T271" i="4"/>
  <c r="K271" i="4"/>
  <c r="E324" i="6" l="1"/>
  <c r="G324" i="6" s="1"/>
  <c r="J324" i="6"/>
  <c r="P324" i="6"/>
  <c r="U323" i="6"/>
  <c r="N324" i="6"/>
  <c r="AB323" i="6"/>
  <c r="G320" i="5"/>
  <c r="I320" i="5"/>
  <c r="W319" i="5"/>
  <c r="P320" i="5"/>
  <c r="U319" i="5"/>
  <c r="AC319" i="5"/>
  <c r="O320" i="5"/>
  <c r="R320" i="5" s="1"/>
  <c r="N320" i="5"/>
  <c r="AA320" i="5" s="1"/>
  <c r="AB319" i="5"/>
  <c r="P272" i="4"/>
  <c r="U271" i="4"/>
  <c r="N272" i="4"/>
  <c r="AB271" i="4"/>
  <c r="B272" i="4"/>
  <c r="H272" i="4" s="1"/>
  <c r="I324" i="6" l="1"/>
  <c r="O324" i="6" s="1"/>
  <c r="R324" i="6" s="1"/>
  <c r="X323" i="6"/>
  <c r="S324" i="6"/>
  <c r="P325" i="6"/>
  <c r="Q324" i="6"/>
  <c r="AC323" i="6"/>
  <c r="K324" i="6"/>
  <c r="B325" i="6"/>
  <c r="M321" i="5"/>
  <c r="X319" i="5"/>
  <c r="V320" i="5" s="1"/>
  <c r="W320" i="5" s="1"/>
  <c r="S320" i="5"/>
  <c r="B321" i="5"/>
  <c r="Q320" i="5"/>
  <c r="AB320" i="5" s="1"/>
  <c r="U320" i="5"/>
  <c r="P321" i="5"/>
  <c r="S272" i="4"/>
  <c r="X271" i="4"/>
  <c r="Q272" i="4"/>
  <c r="AC271" i="4"/>
  <c r="C272" i="4"/>
  <c r="D272" i="4"/>
  <c r="J272" i="4" s="1"/>
  <c r="AB324" i="6" l="1"/>
  <c r="M325" i="6"/>
  <c r="N325" i="6" s="1"/>
  <c r="U324" i="6"/>
  <c r="AA324" i="6"/>
  <c r="H325" i="6"/>
  <c r="D325" i="6"/>
  <c r="C325" i="6"/>
  <c r="Q325" i="6"/>
  <c r="T324" i="6"/>
  <c r="AC324" i="6" s="1"/>
  <c r="S325" i="6"/>
  <c r="V324" i="6"/>
  <c r="X324" i="6" s="1"/>
  <c r="AD323" i="6"/>
  <c r="X320" i="5"/>
  <c r="V321" i="5" s="1"/>
  <c r="T320" i="5"/>
  <c r="AC320" i="5" s="1"/>
  <c r="S321" i="5"/>
  <c r="H321" i="5"/>
  <c r="C321" i="5"/>
  <c r="D321" i="5"/>
  <c r="AD319" i="5"/>
  <c r="Q321" i="5"/>
  <c r="N321" i="5"/>
  <c r="V272" i="4"/>
  <c r="W272" i="4" s="1"/>
  <c r="AD271" i="4"/>
  <c r="T272" i="4"/>
  <c r="E272" i="4"/>
  <c r="E325" i="6" l="1"/>
  <c r="T325" i="6"/>
  <c r="J325" i="6"/>
  <c r="W324" i="6"/>
  <c r="AD324" i="6" s="1"/>
  <c r="V325" i="6"/>
  <c r="G325" i="6"/>
  <c r="I325" i="6" s="1"/>
  <c r="W321" i="5"/>
  <c r="AD320" i="5"/>
  <c r="T321" i="5"/>
  <c r="E321" i="5"/>
  <c r="G272" i="4"/>
  <c r="I272" i="4" s="1"/>
  <c r="K325" i="6" l="1"/>
  <c r="O325" i="6"/>
  <c r="B326" i="6"/>
  <c r="W325" i="6"/>
  <c r="G321" i="5"/>
  <c r="I321" i="5"/>
  <c r="K272" i="4"/>
  <c r="O272" i="4"/>
  <c r="B273" i="4"/>
  <c r="H273" i="4" s="1"/>
  <c r="H326" i="6" l="1"/>
  <c r="D326" i="6"/>
  <c r="C326" i="6"/>
  <c r="M326" i="6"/>
  <c r="R325" i="6"/>
  <c r="AA325" i="6"/>
  <c r="O321" i="5"/>
  <c r="B322" i="5"/>
  <c r="M273" i="4"/>
  <c r="R272" i="4"/>
  <c r="AA272" i="4"/>
  <c r="C273" i="4"/>
  <c r="D273" i="4"/>
  <c r="J273" i="4" s="1"/>
  <c r="E326" i="6" l="1"/>
  <c r="G326" i="6" s="1"/>
  <c r="U325" i="6"/>
  <c r="P326" i="6"/>
  <c r="AB325" i="6"/>
  <c r="J326" i="6"/>
  <c r="N326" i="6"/>
  <c r="H322" i="5"/>
  <c r="D322" i="5"/>
  <c r="C322" i="5"/>
  <c r="E322" i="5" s="1"/>
  <c r="M322" i="5"/>
  <c r="R321" i="5"/>
  <c r="AA321" i="5"/>
  <c r="P273" i="4"/>
  <c r="U272" i="4"/>
  <c r="AB272" i="4"/>
  <c r="N273" i="4"/>
  <c r="E273" i="4"/>
  <c r="I326" i="6" l="1"/>
  <c r="O326" i="6" s="1"/>
  <c r="M327" i="6" s="1"/>
  <c r="R326" i="6"/>
  <c r="P327" i="6" s="1"/>
  <c r="Q326" i="6"/>
  <c r="K326" i="6"/>
  <c r="X325" i="6"/>
  <c r="S326" i="6"/>
  <c r="AC325" i="6"/>
  <c r="G322" i="5"/>
  <c r="I322" i="5" s="1"/>
  <c r="U321" i="5"/>
  <c r="P322" i="5"/>
  <c r="AB321" i="5"/>
  <c r="N322" i="5"/>
  <c r="S273" i="4"/>
  <c r="X272" i="4"/>
  <c r="AC272" i="4"/>
  <c r="Q273" i="4"/>
  <c r="G273" i="4"/>
  <c r="I273" i="4" s="1"/>
  <c r="AA326" i="6" l="1"/>
  <c r="AB326" i="6"/>
  <c r="B327" i="6"/>
  <c r="Q327" i="6"/>
  <c r="D327" i="6"/>
  <c r="H327" i="6"/>
  <c r="C327" i="6"/>
  <c r="U326" i="6"/>
  <c r="S327" i="6" s="1"/>
  <c r="V326" i="6"/>
  <c r="AD325" i="6"/>
  <c r="T326" i="6"/>
  <c r="N327" i="6"/>
  <c r="B323" i="5"/>
  <c r="O322" i="5"/>
  <c r="Q322" i="5"/>
  <c r="X321" i="5"/>
  <c r="S322" i="5"/>
  <c r="AC321" i="5"/>
  <c r="K273" i="4"/>
  <c r="O273" i="4"/>
  <c r="V273" i="4"/>
  <c r="W273" i="4" s="1"/>
  <c r="AD272" i="4"/>
  <c r="T273" i="4"/>
  <c r="B274" i="4"/>
  <c r="H274" i="4" s="1"/>
  <c r="X326" i="6" l="1"/>
  <c r="V327" i="6" s="1"/>
  <c r="E327" i="6"/>
  <c r="G327" i="6" s="1"/>
  <c r="I327" i="6" s="1"/>
  <c r="J327" i="6"/>
  <c r="T327" i="6"/>
  <c r="AC326" i="6"/>
  <c r="W326" i="6"/>
  <c r="AD326" i="6" s="1"/>
  <c r="V322" i="5"/>
  <c r="AD321" i="5"/>
  <c r="M323" i="5"/>
  <c r="R322" i="5"/>
  <c r="T322" i="5"/>
  <c r="AA322" i="5"/>
  <c r="H323" i="5"/>
  <c r="C323" i="5"/>
  <c r="E323" i="5" s="1"/>
  <c r="D323" i="5"/>
  <c r="M274" i="4"/>
  <c r="R273" i="4"/>
  <c r="AA273" i="4"/>
  <c r="C274" i="4"/>
  <c r="D274" i="4"/>
  <c r="J274" i="4" s="1"/>
  <c r="K327" i="6" l="1"/>
  <c r="B328" i="6"/>
  <c r="O327" i="6"/>
  <c r="W327" i="6"/>
  <c r="P323" i="5"/>
  <c r="U322" i="5"/>
  <c r="N323" i="5"/>
  <c r="G323" i="5"/>
  <c r="I323" i="5" s="1"/>
  <c r="W322" i="5"/>
  <c r="AB322" i="5"/>
  <c r="P274" i="4"/>
  <c r="U273" i="4"/>
  <c r="AB273" i="4"/>
  <c r="N274" i="4"/>
  <c r="E274" i="4"/>
  <c r="M328" i="6" l="1"/>
  <c r="R327" i="6"/>
  <c r="AA327" i="6"/>
  <c r="H328" i="6"/>
  <c r="D328" i="6"/>
  <c r="C328" i="6"/>
  <c r="E328" i="6" s="1"/>
  <c r="G328" i="6" s="1"/>
  <c r="B324" i="5"/>
  <c r="O323" i="5"/>
  <c r="AA323" i="5" s="1"/>
  <c r="AC322" i="5"/>
  <c r="X322" i="5"/>
  <c r="V323" i="5" s="1"/>
  <c r="S323" i="5"/>
  <c r="Q323" i="5"/>
  <c r="S274" i="4"/>
  <c r="X273" i="4"/>
  <c r="AC273" i="4"/>
  <c r="Q274" i="4"/>
  <c r="G274" i="4"/>
  <c r="I274" i="4" s="1"/>
  <c r="J328" i="6" l="1"/>
  <c r="N328" i="6"/>
  <c r="I328" i="6"/>
  <c r="O328" i="6" s="1"/>
  <c r="U327" i="6"/>
  <c r="P328" i="6"/>
  <c r="AB327" i="6"/>
  <c r="AD322" i="5"/>
  <c r="M324" i="5"/>
  <c r="R323" i="5"/>
  <c r="T323" i="5"/>
  <c r="W323" i="5"/>
  <c r="H324" i="5"/>
  <c r="C324" i="5"/>
  <c r="E324" i="5" s="1"/>
  <c r="D324" i="5"/>
  <c r="K274" i="4"/>
  <c r="O274" i="4"/>
  <c r="V274" i="4"/>
  <c r="W274" i="4" s="1"/>
  <c r="AD273" i="4"/>
  <c r="T274" i="4"/>
  <c r="B275" i="4"/>
  <c r="H275" i="4" s="1"/>
  <c r="M329" i="6" l="1"/>
  <c r="R328" i="6"/>
  <c r="P329" i="6" s="1"/>
  <c r="AA328" i="6"/>
  <c r="Q328" i="6"/>
  <c r="AB328" i="6" s="1"/>
  <c r="S328" i="6"/>
  <c r="X327" i="6"/>
  <c r="AC327" i="6"/>
  <c r="K328" i="6"/>
  <c r="B329" i="6"/>
  <c r="P324" i="5"/>
  <c r="U323" i="5"/>
  <c r="G324" i="5"/>
  <c r="I324" i="5"/>
  <c r="B325" i="5" s="1"/>
  <c r="N324" i="5"/>
  <c r="O324" i="5"/>
  <c r="R324" i="5" s="1"/>
  <c r="P325" i="5" s="1"/>
  <c r="AC323" i="5"/>
  <c r="AB323" i="5"/>
  <c r="M275" i="4"/>
  <c r="R274" i="4"/>
  <c r="AA274" i="4"/>
  <c r="C275" i="4"/>
  <c r="D275" i="4"/>
  <c r="J275" i="4" s="1"/>
  <c r="Q329" i="6" l="1"/>
  <c r="N329" i="6"/>
  <c r="V328" i="6"/>
  <c r="AD327" i="6"/>
  <c r="H329" i="6"/>
  <c r="D329" i="6"/>
  <c r="J329" i="6" s="1"/>
  <c r="C329" i="6"/>
  <c r="T328" i="6"/>
  <c r="U328" i="6"/>
  <c r="X328" i="6" s="1"/>
  <c r="H325" i="5"/>
  <c r="D325" i="5"/>
  <c r="C325" i="5"/>
  <c r="E325" i="5" s="1"/>
  <c r="M325" i="5"/>
  <c r="Q325" i="5"/>
  <c r="S324" i="5"/>
  <c r="X323" i="5"/>
  <c r="AA324" i="5"/>
  <c r="Q324" i="5"/>
  <c r="AB324" i="5" s="1"/>
  <c r="U324" i="5"/>
  <c r="S325" i="5" s="1"/>
  <c r="P275" i="4"/>
  <c r="U274" i="4"/>
  <c r="AB274" i="4"/>
  <c r="N275" i="4"/>
  <c r="E275" i="4"/>
  <c r="S329" i="6" l="1"/>
  <c r="AC328" i="6"/>
  <c r="V329" i="6"/>
  <c r="W328" i="6"/>
  <c r="AD328" i="6" s="1"/>
  <c r="T329" i="6"/>
  <c r="E329" i="6"/>
  <c r="G325" i="5"/>
  <c r="I325" i="5" s="1"/>
  <c r="V324" i="5"/>
  <c r="AD323" i="5"/>
  <c r="T325" i="5"/>
  <c r="X324" i="5"/>
  <c r="T324" i="5"/>
  <c r="AC324" i="5" s="1"/>
  <c r="N325" i="5"/>
  <c r="S275" i="4"/>
  <c r="X274" i="4"/>
  <c r="AC274" i="4"/>
  <c r="Q275" i="4"/>
  <c r="G275" i="4"/>
  <c r="I275" i="4"/>
  <c r="W329" i="6" l="1"/>
  <c r="G329" i="6"/>
  <c r="I329" i="6" s="1"/>
  <c r="B326" i="5"/>
  <c r="O325" i="5"/>
  <c r="V325" i="5"/>
  <c r="W325" i="5" s="1"/>
  <c r="W324" i="5"/>
  <c r="AD324" i="5" s="1"/>
  <c r="V275" i="4"/>
  <c r="W275" i="4" s="1"/>
  <c r="AD274" i="4"/>
  <c r="T275" i="4"/>
  <c r="K275" i="4"/>
  <c r="O275" i="4"/>
  <c r="B276" i="4"/>
  <c r="H276" i="4" s="1"/>
  <c r="K329" i="6" l="1"/>
  <c r="O329" i="6"/>
  <c r="B330" i="6"/>
  <c r="M326" i="5"/>
  <c r="R325" i="5"/>
  <c r="AA325" i="5"/>
  <c r="H326" i="5"/>
  <c r="C326" i="5"/>
  <c r="E326" i="5" s="1"/>
  <c r="D326" i="5"/>
  <c r="M276" i="4"/>
  <c r="R275" i="4"/>
  <c r="AA275" i="4"/>
  <c r="C276" i="4"/>
  <c r="D276" i="4"/>
  <c r="J276" i="4" s="1"/>
  <c r="H330" i="6" l="1"/>
  <c r="D330" i="6"/>
  <c r="C330" i="6"/>
  <c r="R329" i="6"/>
  <c r="M330" i="6"/>
  <c r="AA329" i="6"/>
  <c r="G326" i="5"/>
  <c r="I326" i="5" s="1"/>
  <c r="N326" i="5"/>
  <c r="AB325" i="5"/>
  <c r="U325" i="5"/>
  <c r="P326" i="5"/>
  <c r="P276" i="4"/>
  <c r="U275" i="4"/>
  <c r="AB275" i="4"/>
  <c r="N276" i="4"/>
  <c r="E276" i="4"/>
  <c r="J330" i="6" l="1"/>
  <c r="E330" i="6"/>
  <c r="N330" i="6"/>
  <c r="U329" i="6"/>
  <c r="P330" i="6"/>
  <c r="AB329" i="6"/>
  <c r="B327" i="5"/>
  <c r="O326" i="5"/>
  <c r="X325" i="5"/>
  <c r="S326" i="5"/>
  <c r="AC325" i="5"/>
  <c r="AA326" i="5"/>
  <c r="Q326" i="5"/>
  <c r="S276" i="4"/>
  <c r="X275" i="4"/>
  <c r="AC275" i="4"/>
  <c r="Q276" i="4"/>
  <c r="G276" i="4"/>
  <c r="I276" i="4" s="1"/>
  <c r="Q330" i="6" l="1"/>
  <c r="X329" i="6"/>
  <c r="S330" i="6"/>
  <c r="AC329" i="6"/>
  <c r="G330" i="6"/>
  <c r="I330" i="6" s="1"/>
  <c r="T326" i="5"/>
  <c r="V326" i="5"/>
  <c r="AD325" i="5"/>
  <c r="R326" i="5"/>
  <c r="AB326" i="5" s="1"/>
  <c r="M327" i="5"/>
  <c r="H327" i="5"/>
  <c r="C327" i="5"/>
  <c r="D327" i="5"/>
  <c r="K276" i="4"/>
  <c r="O276" i="4"/>
  <c r="V276" i="4"/>
  <c r="W276" i="4" s="1"/>
  <c r="AD275" i="4"/>
  <c r="T276" i="4"/>
  <c r="B277" i="4"/>
  <c r="H277" i="4" s="1"/>
  <c r="K330" i="6" l="1"/>
  <c r="B331" i="6"/>
  <c r="O330" i="6"/>
  <c r="T330" i="6"/>
  <c r="V330" i="6"/>
  <c r="AD329" i="6"/>
  <c r="W326" i="5"/>
  <c r="N327" i="5"/>
  <c r="P327" i="5"/>
  <c r="U326" i="5"/>
  <c r="E327" i="5"/>
  <c r="M277" i="4"/>
  <c r="R276" i="4"/>
  <c r="AA276" i="4"/>
  <c r="C277" i="4"/>
  <c r="D277" i="4"/>
  <c r="J277" i="4" s="1"/>
  <c r="W330" i="6" l="1"/>
  <c r="R330" i="6"/>
  <c r="M331" i="6"/>
  <c r="AA330" i="6"/>
  <c r="H331" i="6"/>
  <c r="D331" i="6"/>
  <c r="C331" i="6"/>
  <c r="G327" i="5"/>
  <c r="I327" i="5"/>
  <c r="X326" i="5"/>
  <c r="V327" i="5" s="1"/>
  <c r="S327" i="5"/>
  <c r="Q327" i="5"/>
  <c r="AC326" i="5"/>
  <c r="P277" i="4"/>
  <c r="U276" i="4"/>
  <c r="AB276" i="4"/>
  <c r="N277" i="4"/>
  <c r="E277" i="4"/>
  <c r="E331" i="6" l="1"/>
  <c r="G331" i="6" s="1"/>
  <c r="I331" i="6" s="1"/>
  <c r="O331" i="6" s="1"/>
  <c r="J331" i="6"/>
  <c r="N331" i="6"/>
  <c r="U330" i="6"/>
  <c r="P331" i="6"/>
  <c r="AB330" i="6"/>
  <c r="T327" i="5"/>
  <c r="W327" i="5"/>
  <c r="B328" i="5"/>
  <c r="O327" i="5"/>
  <c r="AD326" i="5"/>
  <c r="S277" i="4"/>
  <c r="X276" i="4"/>
  <c r="AC276" i="4"/>
  <c r="Q277" i="4"/>
  <c r="G277" i="4"/>
  <c r="I277" i="4" s="1"/>
  <c r="R331" i="6" l="1"/>
  <c r="AA331" i="6"/>
  <c r="S331" i="6"/>
  <c r="X330" i="6"/>
  <c r="AC330" i="6"/>
  <c r="K331" i="6"/>
  <c r="B332" i="6"/>
  <c r="M332" i="6"/>
  <c r="P332" i="6"/>
  <c r="Q331" i="6"/>
  <c r="AB331" i="6" s="1"/>
  <c r="U331" i="6"/>
  <c r="M328" i="5"/>
  <c r="R327" i="5"/>
  <c r="AA327" i="5"/>
  <c r="H328" i="5"/>
  <c r="D328" i="5"/>
  <c r="C328" i="5"/>
  <c r="E328" i="5" s="1"/>
  <c r="K277" i="4"/>
  <c r="O277" i="4"/>
  <c r="V277" i="4"/>
  <c r="W277" i="4" s="1"/>
  <c r="AD276" i="4"/>
  <c r="T277" i="4"/>
  <c r="B278" i="4"/>
  <c r="H278" i="4" s="1"/>
  <c r="Q332" i="6" l="1"/>
  <c r="N332" i="6"/>
  <c r="V331" i="6"/>
  <c r="X331" i="6" s="1"/>
  <c r="AD330" i="6"/>
  <c r="D332" i="6"/>
  <c r="H332" i="6"/>
  <c r="C332" i="6"/>
  <c r="S332" i="6"/>
  <c r="T331" i="6"/>
  <c r="AC331" i="6" s="1"/>
  <c r="U327" i="5"/>
  <c r="P328" i="5"/>
  <c r="AB327" i="5"/>
  <c r="G328" i="5"/>
  <c r="I328" i="5"/>
  <c r="N328" i="5"/>
  <c r="M278" i="4"/>
  <c r="R277" i="4"/>
  <c r="AA277" i="4"/>
  <c r="C278" i="4"/>
  <c r="D278" i="4"/>
  <c r="J278" i="4" s="1"/>
  <c r="E332" i="6" l="1"/>
  <c r="J332" i="6"/>
  <c r="W331" i="6"/>
  <c r="AD331" i="6" s="1"/>
  <c r="V332" i="6"/>
  <c r="T332" i="6"/>
  <c r="G332" i="6"/>
  <c r="I332" i="6" s="1"/>
  <c r="O328" i="5"/>
  <c r="Q328" i="5"/>
  <c r="B329" i="5"/>
  <c r="S328" i="5"/>
  <c r="X327" i="5"/>
  <c r="AC327" i="5"/>
  <c r="E278" i="4"/>
  <c r="G278" i="4" s="1"/>
  <c r="I278" i="4" s="1"/>
  <c r="O278" i="4" s="1"/>
  <c r="P278" i="4"/>
  <c r="U277" i="4"/>
  <c r="AB277" i="4"/>
  <c r="N278" i="4"/>
  <c r="K332" i="6" l="1"/>
  <c r="B333" i="6"/>
  <c r="O332" i="6"/>
  <c r="W332" i="6"/>
  <c r="V328" i="5"/>
  <c r="W328" i="5" s="1"/>
  <c r="AD327" i="5"/>
  <c r="T328" i="5"/>
  <c r="H329" i="5"/>
  <c r="D329" i="5"/>
  <c r="C329" i="5"/>
  <c r="AA328" i="5"/>
  <c r="M329" i="5"/>
  <c r="R328" i="5"/>
  <c r="AB328" i="5" s="1"/>
  <c r="M279" i="4"/>
  <c r="R278" i="4"/>
  <c r="P279" i="4" s="1"/>
  <c r="AA278" i="4"/>
  <c r="S278" i="4"/>
  <c r="X277" i="4"/>
  <c r="AC277" i="4"/>
  <c r="Q278" i="4"/>
  <c r="U278" i="4"/>
  <c r="K278" i="4"/>
  <c r="R332" i="6" l="1"/>
  <c r="M333" i="6"/>
  <c r="AA332" i="6"/>
  <c r="H333" i="6"/>
  <c r="D333" i="6"/>
  <c r="C333" i="6"/>
  <c r="N329" i="5"/>
  <c r="E329" i="5"/>
  <c r="U328" i="5"/>
  <c r="P329" i="5"/>
  <c r="AB278" i="4"/>
  <c r="Q279" i="4"/>
  <c r="T278" i="4"/>
  <c r="AC278" i="4" s="1"/>
  <c r="S279" i="4"/>
  <c r="V278" i="4"/>
  <c r="X278" i="4" s="1"/>
  <c r="AD277" i="4"/>
  <c r="N279" i="4"/>
  <c r="B279" i="4"/>
  <c r="H279" i="4" s="1"/>
  <c r="E333" i="6" l="1"/>
  <c r="G333" i="6" s="1"/>
  <c r="I333" i="6" s="1"/>
  <c r="N333" i="6"/>
  <c r="J333" i="6"/>
  <c r="U332" i="6"/>
  <c r="P333" i="6"/>
  <c r="AB332" i="6"/>
  <c r="G329" i="5"/>
  <c r="I329" i="5"/>
  <c r="Q329" i="5"/>
  <c r="S329" i="5"/>
  <c r="X328" i="5"/>
  <c r="AC328" i="5"/>
  <c r="T279" i="4"/>
  <c r="W278" i="4"/>
  <c r="AD278" i="4" s="1"/>
  <c r="V279" i="4"/>
  <c r="C279" i="4"/>
  <c r="D279" i="4"/>
  <c r="J279" i="4" s="1"/>
  <c r="K333" i="6" l="1"/>
  <c r="B334" i="6"/>
  <c r="Q333" i="6"/>
  <c r="O333" i="6"/>
  <c r="S333" i="6"/>
  <c r="X332" i="6"/>
  <c r="AC332" i="6"/>
  <c r="V329" i="5"/>
  <c r="W329" i="5" s="1"/>
  <c r="AD328" i="5"/>
  <c r="T329" i="5"/>
  <c r="B330" i="5"/>
  <c r="O329" i="5"/>
  <c r="W279" i="4"/>
  <c r="E279" i="4"/>
  <c r="V333" i="6" l="1"/>
  <c r="AD332" i="6"/>
  <c r="T333" i="6"/>
  <c r="H334" i="6"/>
  <c r="D334" i="6"/>
  <c r="C334" i="6"/>
  <c r="E334" i="6" s="1"/>
  <c r="M334" i="6"/>
  <c r="R333" i="6"/>
  <c r="AB333" i="6" s="1"/>
  <c r="AA333" i="6"/>
  <c r="M330" i="5"/>
  <c r="R329" i="5"/>
  <c r="AA329" i="5"/>
  <c r="H330" i="5"/>
  <c r="D330" i="5"/>
  <c r="C330" i="5"/>
  <c r="E330" i="5" s="1"/>
  <c r="G279" i="4"/>
  <c r="I279" i="4" s="1"/>
  <c r="W333" i="6" l="1"/>
  <c r="P334" i="6"/>
  <c r="U333" i="6"/>
  <c r="AC333" i="6" s="1"/>
  <c r="J334" i="6"/>
  <c r="I334" i="6"/>
  <c r="O334" i="6" s="1"/>
  <c r="M335" i="6" s="1"/>
  <c r="N334" i="6"/>
  <c r="G334" i="6"/>
  <c r="U329" i="5"/>
  <c r="P330" i="5"/>
  <c r="AB329" i="5"/>
  <c r="G330" i="5"/>
  <c r="I330" i="5"/>
  <c r="N330" i="5"/>
  <c r="O330" i="5"/>
  <c r="R330" i="5" s="1"/>
  <c r="K279" i="4"/>
  <c r="O279" i="4"/>
  <c r="B280" i="4"/>
  <c r="H280" i="4" s="1"/>
  <c r="AA334" i="6" l="1"/>
  <c r="N335" i="6"/>
  <c r="R334" i="6"/>
  <c r="U334" i="6" s="1"/>
  <c r="X333" i="6"/>
  <c r="V334" i="6" s="1"/>
  <c r="S334" i="6"/>
  <c r="K334" i="6"/>
  <c r="B335" i="6"/>
  <c r="Q334" i="6"/>
  <c r="AB334" i="6" s="1"/>
  <c r="M331" i="5"/>
  <c r="AA330" i="5"/>
  <c r="Q330" i="5"/>
  <c r="AB330" i="5" s="1"/>
  <c r="P331" i="5"/>
  <c r="B331" i="5"/>
  <c r="S330" i="5"/>
  <c r="X329" i="5"/>
  <c r="AC329" i="5"/>
  <c r="M280" i="4"/>
  <c r="R279" i="4"/>
  <c r="AA279" i="4"/>
  <c r="C280" i="4"/>
  <c r="D280" i="4"/>
  <c r="J280" i="4" s="1"/>
  <c r="AD333" i="6" l="1"/>
  <c r="D335" i="6"/>
  <c r="H335" i="6"/>
  <c r="C335" i="6"/>
  <c r="P335" i="6"/>
  <c r="S335" i="6"/>
  <c r="X334" i="6"/>
  <c r="V335" i="6" s="1"/>
  <c r="T334" i="6"/>
  <c r="AC334" i="6" s="1"/>
  <c r="W334" i="6"/>
  <c r="T330" i="5"/>
  <c r="U330" i="5"/>
  <c r="S331" i="5" s="1"/>
  <c r="H331" i="5"/>
  <c r="D331" i="5"/>
  <c r="C331" i="5"/>
  <c r="E331" i="5" s="1"/>
  <c r="V330" i="5"/>
  <c r="AD329" i="5"/>
  <c r="Q331" i="5"/>
  <c r="N331" i="5"/>
  <c r="P280" i="4"/>
  <c r="U279" i="4"/>
  <c r="AB279" i="4"/>
  <c r="N280" i="4"/>
  <c r="E280" i="4"/>
  <c r="E335" i="6" l="1"/>
  <c r="G335" i="6" s="1"/>
  <c r="AD334" i="6"/>
  <c r="W335" i="6"/>
  <c r="T335" i="6"/>
  <c r="Q335" i="6"/>
  <c r="J335" i="6"/>
  <c r="T331" i="5"/>
  <c r="G331" i="5"/>
  <c r="I331" i="5" s="1"/>
  <c r="X330" i="5"/>
  <c r="V331" i="5" s="1"/>
  <c r="W331" i="5" s="1"/>
  <c r="W330" i="5"/>
  <c r="AC330" i="5"/>
  <c r="X279" i="4"/>
  <c r="S280" i="4"/>
  <c r="AC279" i="4"/>
  <c r="Q280" i="4"/>
  <c r="G280" i="4"/>
  <c r="I280" i="4" s="1"/>
  <c r="I335" i="6" l="1"/>
  <c r="K335" i="6" s="1"/>
  <c r="O335" i="6"/>
  <c r="O331" i="5"/>
  <c r="B332" i="5"/>
  <c r="AD330" i="5"/>
  <c r="K280" i="4"/>
  <c r="O280" i="4"/>
  <c r="T280" i="4"/>
  <c r="V280" i="4"/>
  <c r="AD279" i="4"/>
  <c r="B281" i="4"/>
  <c r="H281" i="4" s="1"/>
  <c r="B336" i="6" l="1"/>
  <c r="H336" i="6" s="1"/>
  <c r="R335" i="6"/>
  <c r="M336" i="6"/>
  <c r="AA335" i="6"/>
  <c r="H332" i="5"/>
  <c r="D332" i="5"/>
  <c r="C332" i="5"/>
  <c r="E332" i="5" s="1"/>
  <c r="AA331" i="5"/>
  <c r="M332" i="5"/>
  <c r="R331" i="5"/>
  <c r="M281" i="4"/>
  <c r="R280" i="4"/>
  <c r="AA280" i="4"/>
  <c r="W280" i="4"/>
  <c r="C281" i="4"/>
  <c r="D281" i="4"/>
  <c r="J281" i="4" s="1"/>
  <c r="D336" i="6" l="1"/>
  <c r="J336" i="6" s="1"/>
  <c r="C336" i="6"/>
  <c r="E336" i="6" s="1"/>
  <c r="G336" i="6" s="1"/>
  <c r="I336" i="6" s="1"/>
  <c r="N336" i="6"/>
  <c r="P336" i="6"/>
  <c r="U335" i="6"/>
  <c r="AB335" i="6"/>
  <c r="G332" i="5"/>
  <c r="I332" i="5"/>
  <c r="B333" i="5" s="1"/>
  <c r="U331" i="5"/>
  <c r="P332" i="5"/>
  <c r="AB331" i="5"/>
  <c r="N332" i="5"/>
  <c r="AA332" i="5" s="1"/>
  <c r="R332" i="5"/>
  <c r="P333" i="5" s="1"/>
  <c r="O332" i="5"/>
  <c r="M333" i="5" s="1"/>
  <c r="P281" i="4"/>
  <c r="U280" i="4"/>
  <c r="AB280" i="4"/>
  <c r="N281" i="4"/>
  <c r="E281" i="4"/>
  <c r="K336" i="6" l="1"/>
  <c r="B337" i="6"/>
  <c r="O336" i="6"/>
  <c r="X335" i="6"/>
  <c r="S336" i="6"/>
  <c r="AC335" i="6"/>
  <c r="Q336" i="6"/>
  <c r="AA336" i="6"/>
  <c r="N333" i="5"/>
  <c r="Q332" i="5"/>
  <c r="AB332" i="5" s="1"/>
  <c r="U332" i="5"/>
  <c r="X331" i="5"/>
  <c r="S332" i="5"/>
  <c r="AC331" i="5"/>
  <c r="H333" i="5"/>
  <c r="D333" i="5"/>
  <c r="C333" i="5"/>
  <c r="Q333" i="5"/>
  <c r="S281" i="4"/>
  <c r="X280" i="4"/>
  <c r="AC280" i="4"/>
  <c r="Q281" i="4"/>
  <c r="G281" i="4"/>
  <c r="I281" i="4"/>
  <c r="V336" i="6" l="1"/>
  <c r="AD335" i="6"/>
  <c r="M337" i="6"/>
  <c r="R336" i="6"/>
  <c r="H337" i="6"/>
  <c r="D337" i="6"/>
  <c r="J337" i="6" s="1"/>
  <c r="C337" i="6"/>
  <c r="T336" i="6"/>
  <c r="E333" i="5"/>
  <c r="S333" i="5"/>
  <c r="T332" i="5"/>
  <c r="AC332" i="5" s="1"/>
  <c r="V332" i="5"/>
  <c r="W332" i="5" s="1"/>
  <c r="AD331" i="5"/>
  <c r="K281" i="4"/>
  <c r="O281" i="4"/>
  <c r="V281" i="4"/>
  <c r="AD280" i="4"/>
  <c r="T281" i="4"/>
  <c r="B282" i="4"/>
  <c r="H282" i="4" s="1"/>
  <c r="E337" i="6" l="1"/>
  <c r="G337" i="6" s="1"/>
  <c r="I337" i="6" s="1"/>
  <c r="U336" i="6"/>
  <c r="AC336" i="6" s="1"/>
  <c r="P337" i="6"/>
  <c r="AB336" i="6"/>
  <c r="N337" i="6"/>
  <c r="W336" i="6"/>
  <c r="X332" i="5"/>
  <c r="V333" i="5" s="1"/>
  <c r="T333" i="5"/>
  <c r="AD332" i="5"/>
  <c r="G333" i="5"/>
  <c r="I333" i="5"/>
  <c r="W281" i="4"/>
  <c r="M282" i="4"/>
  <c r="R281" i="4"/>
  <c r="AA281" i="4"/>
  <c r="C282" i="4"/>
  <c r="D282" i="4"/>
  <c r="J282" i="4" s="1"/>
  <c r="K337" i="6" l="1"/>
  <c r="B338" i="6"/>
  <c r="O337" i="6"/>
  <c r="AA337" i="6" s="1"/>
  <c r="Q337" i="6"/>
  <c r="X336" i="6"/>
  <c r="V337" i="6" s="1"/>
  <c r="S337" i="6"/>
  <c r="W333" i="5"/>
  <c r="O333" i="5"/>
  <c r="B334" i="5"/>
  <c r="P282" i="4"/>
  <c r="U281" i="4"/>
  <c r="AB281" i="4"/>
  <c r="N282" i="4"/>
  <c r="E282" i="4"/>
  <c r="W337" i="6" l="1"/>
  <c r="AD336" i="6"/>
  <c r="R337" i="6"/>
  <c r="AB337" i="6" s="1"/>
  <c r="M338" i="6"/>
  <c r="T337" i="6"/>
  <c r="H338" i="6"/>
  <c r="D338" i="6"/>
  <c r="C338" i="6"/>
  <c r="R333" i="5"/>
  <c r="M334" i="5"/>
  <c r="AA333" i="5"/>
  <c r="H334" i="5"/>
  <c r="D334" i="5"/>
  <c r="C334" i="5"/>
  <c r="E334" i="5" s="1"/>
  <c r="X281" i="4"/>
  <c r="S282" i="4"/>
  <c r="AC281" i="4"/>
  <c r="Q282" i="4"/>
  <c r="G282" i="4"/>
  <c r="I282" i="4" s="1"/>
  <c r="E338" i="6" l="1"/>
  <c r="G338" i="6" s="1"/>
  <c r="J338" i="6"/>
  <c r="N338" i="6"/>
  <c r="U337" i="6"/>
  <c r="AC337" i="6" s="1"/>
  <c r="P338" i="6"/>
  <c r="G334" i="5"/>
  <c r="I334" i="5" s="1"/>
  <c r="N334" i="5"/>
  <c r="U333" i="5"/>
  <c r="P334" i="5"/>
  <c r="AB333" i="5"/>
  <c r="V282" i="4"/>
  <c r="AD281" i="4"/>
  <c r="K282" i="4"/>
  <c r="O282" i="4"/>
  <c r="T282" i="4"/>
  <c r="B283" i="4"/>
  <c r="H283" i="4" s="1"/>
  <c r="I338" i="6" l="1"/>
  <c r="B339" i="6" s="1"/>
  <c r="K338" i="6"/>
  <c r="Q338" i="6"/>
  <c r="S338" i="6"/>
  <c r="X337" i="6"/>
  <c r="B335" i="5"/>
  <c r="O334" i="5"/>
  <c r="Q334" i="5"/>
  <c r="S334" i="5"/>
  <c r="X333" i="5"/>
  <c r="AC333" i="5"/>
  <c r="M283" i="4"/>
  <c r="R282" i="4"/>
  <c r="AA282" i="4"/>
  <c r="W282" i="4"/>
  <c r="C283" i="4"/>
  <c r="D283" i="4"/>
  <c r="J283" i="4" s="1"/>
  <c r="O338" i="6" l="1"/>
  <c r="V338" i="6"/>
  <c r="AD337" i="6"/>
  <c r="M339" i="6"/>
  <c r="R338" i="6"/>
  <c r="T338" i="6"/>
  <c r="AA338" i="6"/>
  <c r="H339" i="6"/>
  <c r="D339" i="6"/>
  <c r="C339" i="6"/>
  <c r="E339" i="6" s="1"/>
  <c r="G339" i="6" s="1"/>
  <c r="V334" i="5"/>
  <c r="AD333" i="5"/>
  <c r="AB334" i="5"/>
  <c r="M335" i="5"/>
  <c r="R334" i="5"/>
  <c r="T334" i="5"/>
  <c r="AA334" i="5"/>
  <c r="H335" i="5"/>
  <c r="C335" i="5"/>
  <c r="E335" i="5" s="1"/>
  <c r="D335" i="5"/>
  <c r="E283" i="4"/>
  <c r="U282" i="4"/>
  <c r="P283" i="4"/>
  <c r="AB282" i="4"/>
  <c r="N283" i="4"/>
  <c r="G283" i="4"/>
  <c r="I283" i="4" s="1"/>
  <c r="O283" i="4" s="1"/>
  <c r="J339" i="6" l="1"/>
  <c r="O339" i="6"/>
  <c r="M340" i="6" s="1"/>
  <c r="N339" i="6"/>
  <c r="AA339" i="6" s="1"/>
  <c r="W338" i="6"/>
  <c r="I339" i="6"/>
  <c r="P339" i="6"/>
  <c r="U338" i="6"/>
  <c r="AB338" i="6"/>
  <c r="N335" i="5"/>
  <c r="G335" i="5"/>
  <c r="I335" i="5"/>
  <c r="P335" i="5"/>
  <c r="U334" i="5"/>
  <c r="W334" i="5"/>
  <c r="M284" i="4"/>
  <c r="R283" i="4"/>
  <c r="P284" i="4" s="1"/>
  <c r="AA283" i="4"/>
  <c r="Q283" i="4"/>
  <c r="S283" i="4"/>
  <c r="X282" i="4"/>
  <c r="AC282" i="4"/>
  <c r="K283" i="4"/>
  <c r="N340" i="6" l="1"/>
  <c r="S339" i="6"/>
  <c r="X338" i="6"/>
  <c r="V339" i="6" s="1"/>
  <c r="R339" i="6"/>
  <c r="P340" i="6" s="1"/>
  <c r="Q339" i="6"/>
  <c r="AC338" i="6"/>
  <c r="K339" i="6"/>
  <c r="B340" i="6"/>
  <c r="B336" i="5"/>
  <c r="O335" i="5"/>
  <c r="AC334" i="5"/>
  <c r="S335" i="5"/>
  <c r="X334" i="5"/>
  <c r="V335" i="5" s="1"/>
  <c r="W335" i="5" s="1"/>
  <c r="Q335" i="5"/>
  <c r="U283" i="4"/>
  <c r="S284" i="4" s="1"/>
  <c r="AB283" i="4"/>
  <c r="V283" i="4"/>
  <c r="W283" i="4" s="1"/>
  <c r="AD282" i="4"/>
  <c r="T283" i="4"/>
  <c r="AC283" i="4" s="1"/>
  <c r="T284" i="4"/>
  <c r="Q284" i="4"/>
  <c r="N284" i="4"/>
  <c r="B284" i="4"/>
  <c r="H284" i="4" s="1"/>
  <c r="U339" i="6" l="1"/>
  <c r="X339" i="6" s="1"/>
  <c r="V340" i="6" s="1"/>
  <c r="AB339" i="6"/>
  <c r="Q340" i="6"/>
  <c r="W339" i="6"/>
  <c r="S340" i="6"/>
  <c r="T339" i="6"/>
  <c r="AC339" i="6" s="1"/>
  <c r="D340" i="6"/>
  <c r="H340" i="6"/>
  <c r="C340" i="6"/>
  <c r="AD338" i="6"/>
  <c r="AD334" i="5"/>
  <c r="M336" i="5"/>
  <c r="R335" i="5"/>
  <c r="AA335" i="5"/>
  <c r="T335" i="5"/>
  <c r="H336" i="5"/>
  <c r="C336" i="5"/>
  <c r="D336" i="5"/>
  <c r="X283" i="4"/>
  <c r="V284" i="4" s="1"/>
  <c r="W284" i="4" s="1"/>
  <c r="C284" i="4"/>
  <c r="D284" i="4"/>
  <c r="J284" i="4" s="1"/>
  <c r="J340" i="6" l="1"/>
  <c r="E340" i="6"/>
  <c r="G340" i="6" s="1"/>
  <c r="W340" i="6"/>
  <c r="AD339" i="6"/>
  <c r="T340" i="6"/>
  <c r="I340" i="6"/>
  <c r="P336" i="5"/>
  <c r="U335" i="5"/>
  <c r="AC335" i="5" s="1"/>
  <c r="N336" i="5"/>
  <c r="E336" i="5"/>
  <c r="AB335" i="5"/>
  <c r="AD283" i="4"/>
  <c r="E284" i="4"/>
  <c r="K340" i="6" l="1"/>
  <c r="O340" i="6"/>
  <c r="B341" i="6"/>
  <c r="G336" i="5"/>
  <c r="I336" i="5"/>
  <c r="S336" i="5"/>
  <c r="X335" i="5"/>
  <c r="Q336" i="5"/>
  <c r="G284" i="4"/>
  <c r="I284" i="4" s="1"/>
  <c r="H341" i="6" l="1"/>
  <c r="D341" i="6"/>
  <c r="C341" i="6"/>
  <c r="M341" i="6"/>
  <c r="R340" i="6"/>
  <c r="AA340" i="6"/>
  <c r="T336" i="5"/>
  <c r="B337" i="5"/>
  <c r="O336" i="5"/>
  <c r="V336" i="5"/>
  <c r="AD335" i="5"/>
  <c r="K284" i="4"/>
  <c r="O284" i="4"/>
  <c r="B285" i="4"/>
  <c r="H285" i="4" s="1"/>
  <c r="E341" i="6" l="1"/>
  <c r="G341" i="6" s="1"/>
  <c r="I341" i="6" s="1"/>
  <c r="J341" i="6"/>
  <c r="P341" i="6"/>
  <c r="U340" i="6"/>
  <c r="AB340" i="6"/>
  <c r="N341" i="6"/>
  <c r="W336" i="5"/>
  <c r="R336" i="5"/>
  <c r="M337" i="5"/>
  <c r="AA336" i="5"/>
  <c r="H337" i="5"/>
  <c r="C337" i="5"/>
  <c r="E337" i="5" s="1"/>
  <c r="D337" i="5"/>
  <c r="M285" i="4"/>
  <c r="R284" i="4"/>
  <c r="AA284" i="4"/>
  <c r="C285" i="4"/>
  <c r="D285" i="4"/>
  <c r="J285" i="4" s="1"/>
  <c r="K341" i="6" l="1"/>
  <c r="B342" i="6"/>
  <c r="O341" i="6"/>
  <c r="AA341" i="6" s="1"/>
  <c r="S341" i="6"/>
  <c r="X340" i="6"/>
  <c r="AC340" i="6"/>
  <c r="Q341" i="6"/>
  <c r="N337" i="5"/>
  <c r="G337" i="5"/>
  <c r="I337" i="5"/>
  <c r="U336" i="5"/>
  <c r="P337" i="5"/>
  <c r="AB336" i="5"/>
  <c r="P285" i="4"/>
  <c r="U284" i="4"/>
  <c r="AB284" i="4"/>
  <c r="N285" i="4"/>
  <c r="E285" i="4"/>
  <c r="M342" i="6" l="1"/>
  <c r="R341" i="6"/>
  <c r="V341" i="6"/>
  <c r="AD340" i="6"/>
  <c r="H342" i="6"/>
  <c r="D342" i="6"/>
  <c r="C342" i="6"/>
  <c r="E342" i="6" s="1"/>
  <c r="AB341" i="6"/>
  <c r="T341" i="6"/>
  <c r="Q337" i="5"/>
  <c r="AC336" i="5"/>
  <c r="S337" i="5"/>
  <c r="X336" i="5"/>
  <c r="B338" i="5"/>
  <c r="O337" i="5"/>
  <c r="S285" i="4"/>
  <c r="X284" i="4"/>
  <c r="AC284" i="4"/>
  <c r="Q285" i="4"/>
  <c r="G285" i="4"/>
  <c r="I285" i="4" s="1"/>
  <c r="J342" i="6" l="1"/>
  <c r="W341" i="6"/>
  <c r="P342" i="6"/>
  <c r="U341" i="6"/>
  <c r="G342" i="6"/>
  <c r="I342" i="6" s="1"/>
  <c r="N342" i="6"/>
  <c r="R337" i="5"/>
  <c r="M338" i="5"/>
  <c r="AA337" i="5"/>
  <c r="V337" i="5"/>
  <c r="W337" i="5" s="1"/>
  <c r="AD336" i="5"/>
  <c r="H338" i="5"/>
  <c r="C338" i="5"/>
  <c r="E338" i="5" s="1"/>
  <c r="D338" i="5"/>
  <c r="T337" i="5"/>
  <c r="V285" i="4"/>
  <c r="W285" i="4" s="1"/>
  <c r="AD284" i="4"/>
  <c r="T285" i="4"/>
  <c r="K285" i="4"/>
  <c r="O285" i="4"/>
  <c r="B286" i="4"/>
  <c r="H286" i="4" s="1"/>
  <c r="K342" i="6" l="1"/>
  <c r="B343" i="6"/>
  <c r="O342" i="6"/>
  <c r="AA342" i="6" s="1"/>
  <c r="S342" i="6"/>
  <c r="X341" i="6"/>
  <c r="V342" i="6" s="1"/>
  <c r="Q342" i="6"/>
  <c r="AC341" i="6"/>
  <c r="N338" i="5"/>
  <c r="P338" i="5"/>
  <c r="U337" i="5"/>
  <c r="AB337" i="5"/>
  <c r="AC337" i="5"/>
  <c r="G338" i="5"/>
  <c r="I338" i="5" s="1"/>
  <c r="M286" i="4"/>
  <c r="R285" i="4"/>
  <c r="AA285" i="4"/>
  <c r="C286" i="4"/>
  <c r="D286" i="4"/>
  <c r="J286" i="4" s="1"/>
  <c r="AD341" i="6" l="1"/>
  <c r="M343" i="6"/>
  <c r="R342" i="6"/>
  <c r="W342" i="6"/>
  <c r="D343" i="6"/>
  <c r="H343" i="6"/>
  <c r="C343" i="6"/>
  <c r="AB342" i="6"/>
  <c r="T342" i="6"/>
  <c r="B339" i="5"/>
  <c r="O338" i="5"/>
  <c r="Q338" i="5"/>
  <c r="X337" i="5"/>
  <c r="S338" i="5"/>
  <c r="AA338" i="5"/>
  <c r="P286" i="4"/>
  <c r="U285" i="4"/>
  <c r="AB285" i="4"/>
  <c r="N286" i="4"/>
  <c r="E286" i="4"/>
  <c r="E343" i="6" l="1"/>
  <c r="G343" i="6" s="1"/>
  <c r="J343" i="6"/>
  <c r="P343" i="6"/>
  <c r="U342" i="6"/>
  <c r="AC342" i="6" s="1"/>
  <c r="N343" i="6"/>
  <c r="T338" i="5"/>
  <c r="V338" i="5"/>
  <c r="AD337" i="5"/>
  <c r="R338" i="5"/>
  <c r="AB338" i="5" s="1"/>
  <c r="M339" i="5"/>
  <c r="H339" i="5"/>
  <c r="D339" i="5"/>
  <c r="C339" i="5"/>
  <c r="E339" i="5" s="1"/>
  <c r="S286" i="4"/>
  <c r="X285" i="4"/>
  <c r="AC285" i="4"/>
  <c r="Q286" i="4"/>
  <c r="G286" i="4"/>
  <c r="I286" i="4" s="1"/>
  <c r="I343" i="6" l="1"/>
  <c r="K343" i="6" s="1"/>
  <c r="S343" i="6"/>
  <c r="X342" i="6"/>
  <c r="Q343" i="6"/>
  <c r="N339" i="5"/>
  <c r="G339" i="5"/>
  <c r="I339" i="5"/>
  <c r="U338" i="5"/>
  <c r="P339" i="5"/>
  <c r="W338" i="5"/>
  <c r="AC338" i="5"/>
  <c r="V286" i="4"/>
  <c r="W286" i="4" s="1"/>
  <c r="AD285" i="4"/>
  <c r="T286" i="4"/>
  <c r="K286" i="4"/>
  <c r="O286" i="4"/>
  <c r="B287" i="4"/>
  <c r="H287" i="4" s="1"/>
  <c r="O343" i="6" l="1"/>
  <c r="AA343" i="6" s="1"/>
  <c r="B344" i="6"/>
  <c r="V343" i="6"/>
  <c r="AD342" i="6"/>
  <c r="H344" i="6"/>
  <c r="D344" i="6"/>
  <c r="C344" i="6"/>
  <c r="T343" i="6"/>
  <c r="Q339" i="5"/>
  <c r="X338" i="5"/>
  <c r="V339" i="5" s="1"/>
  <c r="W339" i="5" s="1"/>
  <c r="S339" i="5"/>
  <c r="AA339" i="5"/>
  <c r="B340" i="5"/>
  <c r="O339" i="5"/>
  <c r="M287" i="4"/>
  <c r="R286" i="4"/>
  <c r="AA286" i="4"/>
  <c r="C287" i="4"/>
  <c r="D287" i="4"/>
  <c r="J287" i="4" s="1"/>
  <c r="J344" i="6" l="1"/>
  <c r="M344" i="6"/>
  <c r="R343" i="6"/>
  <c r="AB343" i="6" s="1"/>
  <c r="E344" i="6"/>
  <c r="G344" i="6" s="1"/>
  <c r="I344" i="6" s="1"/>
  <c r="W343" i="6"/>
  <c r="N344" i="6"/>
  <c r="P344" i="6"/>
  <c r="U343" i="6"/>
  <c r="AC343" i="6" s="1"/>
  <c r="H340" i="5"/>
  <c r="D340" i="5"/>
  <c r="C340" i="5"/>
  <c r="E340" i="5" s="1"/>
  <c r="M340" i="5"/>
  <c r="R339" i="5"/>
  <c r="T339" i="5"/>
  <c r="AD338" i="5"/>
  <c r="P287" i="4"/>
  <c r="U286" i="4"/>
  <c r="AB286" i="4"/>
  <c r="N287" i="4"/>
  <c r="E287" i="4"/>
  <c r="K344" i="6" l="1"/>
  <c r="B345" i="6"/>
  <c r="O344" i="6"/>
  <c r="AA344" i="6" s="1"/>
  <c r="X343" i="6"/>
  <c r="V344" i="6" s="1"/>
  <c r="S344" i="6"/>
  <c r="Q344" i="6"/>
  <c r="P340" i="5"/>
  <c r="U339" i="5"/>
  <c r="G340" i="5"/>
  <c r="I340" i="5"/>
  <c r="N340" i="5"/>
  <c r="O340" i="5"/>
  <c r="AA340" i="5" s="1"/>
  <c r="AB339" i="5"/>
  <c r="AC339" i="5"/>
  <c r="X286" i="4"/>
  <c r="S287" i="4"/>
  <c r="AC286" i="4"/>
  <c r="Q287" i="4"/>
  <c r="G287" i="4"/>
  <c r="I287" i="4" s="1"/>
  <c r="W344" i="6" l="1"/>
  <c r="M345" i="6"/>
  <c r="R344" i="6"/>
  <c r="AB344" i="6" s="1"/>
  <c r="AD343" i="6"/>
  <c r="T344" i="6"/>
  <c r="H345" i="6"/>
  <c r="D345" i="6"/>
  <c r="C345" i="6"/>
  <c r="E345" i="6" s="1"/>
  <c r="R340" i="5"/>
  <c r="U340" i="5" s="1"/>
  <c r="B341" i="5"/>
  <c r="M341" i="5"/>
  <c r="S340" i="5"/>
  <c r="X339" i="5"/>
  <c r="Q340" i="5"/>
  <c r="AB340" i="5" s="1"/>
  <c r="P341" i="5"/>
  <c r="K287" i="4"/>
  <c r="O287" i="4"/>
  <c r="T287" i="4"/>
  <c r="V287" i="4"/>
  <c r="W287" i="4" s="1"/>
  <c r="AD286" i="4"/>
  <c r="B288" i="4"/>
  <c r="H288" i="4" s="1"/>
  <c r="J345" i="6" l="1"/>
  <c r="N345" i="6"/>
  <c r="G345" i="6"/>
  <c r="I345" i="6" s="1"/>
  <c r="P345" i="6"/>
  <c r="U344" i="6"/>
  <c r="AC344" i="6" s="1"/>
  <c r="N341" i="5"/>
  <c r="H341" i="5"/>
  <c r="D341" i="5"/>
  <c r="C341" i="5"/>
  <c r="E341" i="5" s="1"/>
  <c r="V340" i="5"/>
  <c r="AD339" i="5"/>
  <c r="Q341" i="5"/>
  <c r="T340" i="5"/>
  <c r="AC340" i="5" s="1"/>
  <c r="X340" i="5"/>
  <c r="S341" i="5"/>
  <c r="M288" i="4"/>
  <c r="R287" i="4"/>
  <c r="AA287" i="4"/>
  <c r="C288" i="4"/>
  <c r="D288" i="4"/>
  <c r="J288" i="4" s="1"/>
  <c r="K345" i="6" l="1"/>
  <c r="B346" i="6"/>
  <c r="O345" i="6"/>
  <c r="X344" i="6"/>
  <c r="S345" i="6"/>
  <c r="Q345" i="6"/>
  <c r="W340" i="5"/>
  <c r="AD340" i="5" s="1"/>
  <c r="V341" i="5"/>
  <c r="W341" i="5" s="1"/>
  <c r="T341" i="5"/>
  <c r="G341" i="5"/>
  <c r="I341" i="5"/>
  <c r="P288" i="4"/>
  <c r="U287" i="4"/>
  <c r="AB287" i="4"/>
  <c r="N288" i="4"/>
  <c r="E288" i="4"/>
  <c r="V345" i="6" l="1"/>
  <c r="AD344" i="6"/>
  <c r="R345" i="6"/>
  <c r="M346" i="6"/>
  <c r="AA345" i="6"/>
  <c r="D346" i="6"/>
  <c r="H346" i="6"/>
  <c r="C346" i="6"/>
  <c r="T345" i="6"/>
  <c r="O341" i="5"/>
  <c r="B342" i="5"/>
  <c r="S288" i="4"/>
  <c r="X287" i="4"/>
  <c r="AC287" i="4"/>
  <c r="Q288" i="4"/>
  <c r="G288" i="4"/>
  <c r="I288" i="4" s="1"/>
  <c r="E346" i="6" l="1"/>
  <c r="G346" i="6" s="1"/>
  <c r="J346" i="6"/>
  <c r="P346" i="6"/>
  <c r="U345" i="6"/>
  <c r="AC345" i="6" s="1"/>
  <c r="W345" i="6"/>
  <c r="N346" i="6"/>
  <c r="AB345" i="6"/>
  <c r="H342" i="5"/>
  <c r="D342" i="5"/>
  <c r="C342" i="5"/>
  <c r="E342" i="5" s="1"/>
  <c r="M342" i="5"/>
  <c r="R341" i="5"/>
  <c r="AA341" i="5"/>
  <c r="K288" i="4"/>
  <c r="O288" i="4"/>
  <c r="V288" i="4"/>
  <c r="W288" i="4" s="1"/>
  <c r="AD287" i="4"/>
  <c r="T288" i="4"/>
  <c r="B289" i="4"/>
  <c r="H289" i="4" s="1"/>
  <c r="I346" i="6" l="1"/>
  <c r="O346" i="6" s="1"/>
  <c r="M347" i="6" s="1"/>
  <c r="N347" i="6" s="1"/>
  <c r="X345" i="6"/>
  <c r="V346" i="6" s="1"/>
  <c r="S346" i="6"/>
  <c r="Q346" i="6"/>
  <c r="K346" i="6"/>
  <c r="B347" i="6"/>
  <c r="G342" i="5"/>
  <c r="I342" i="5"/>
  <c r="B343" i="5" s="1"/>
  <c r="P342" i="5"/>
  <c r="U341" i="5"/>
  <c r="AB341" i="5"/>
  <c r="N342" i="5"/>
  <c r="O342" i="5"/>
  <c r="R342" i="5" s="1"/>
  <c r="M289" i="4"/>
  <c r="R288" i="4"/>
  <c r="AA288" i="4"/>
  <c r="C289" i="4"/>
  <c r="D289" i="4"/>
  <c r="J289" i="4" s="1"/>
  <c r="AA346" i="6" l="1"/>
  <c r="AB346" i="6"/>
  <c r="R346" i="6"/>
  <c r="P347" i="6" s="1"/>
  <c r="T346" i="6"/>
  <c r="Q347" i="6"/>
  <c r="W346" i="6"/>
  <c r="H347" i="6"/>
  <c r="D347" i="6"/>
  <c r="C347" i="6"/>
  <c r="AD345" i="6"/>
  <c r="M343" i="5"/>
  <c r="S342" i="5"/>
  <c r="X341" i="5"/>
  <c r="AC341" i="5"/>
  <c r="Q342" i="5"/>
  <c r="AB342" i="5" s="1"/>
  <c r="P343" i="5"/>
  <c r="U342" i="5"/>
  <c r="H343" i="5"/>
  <c r="D343" i="5"/>
  <c r="C343" i="5"/>
  <c r="E343" i="5" s="1"/>
  <c r="AA342" i="5"/>
  <c r="P289" i="4"/>
  <c r="U288" i="4"/>
  <c r="AB288" i="4"/>
  <c r="N289" i="4"/>
  <c r="E289" i="4"/>
  <c r="E347" i="6" l="1"/>
  <c r="G347" i="6" s="1"/>
  <c r="I347" i="6" s="1"/>
  <c r="U346" i="6"/>
  <c r="AC346" i="6" s="1"/>
  <c r="J347" i="6"/>
  <c r="V342" i="5"/>
  <c r="AD341" i="5"/>
  <c r="G343" i="5"/>
  <c r="I343" i="5"/>
  <c r="B344" i="5" s="1"/>
  <c r="Q343" i="5"/>
  <c r="T342" i="5"/>
  <c r="AC342" i="5" s="1"/>
  <c r="X342" i="5"/>
  <c r="S343" i="5"/>
  <c r="O343" i="5"/>
  <c r="M344" i="5" s="1"/>
  <c r="N343" i="5"/>
  <c r="AA343" i="5" s="1"/>
  <c r="X288" i="4"/>
  <c r="S289" i="4"/>
  <c r="AC288" i="4"/>
  <c r="Q289" i="4"/>
  <c r="G289" i="4"/>
  <c r="I289" i="4" s="1"/>
  <c r="O289" i="4" s="1"/>
  <c r="X346" i="6" l="1"/>
  <c r="S347" i="6"/>
  <c r="T347" i="6" s="1"/>
  <c r="K347" i="6"/>
  <c r="O347" i="6"/>
  <c r="B348" i="6"/>
  <c r="R343" i="5"/>
  <c r="H344" i="5"/>
  <c r="C344" i="5"/>
  <c r="E344" i="5" s="1"/>
  <c r="D344" i="5"/>
  <c r="N344" i="5"/>
  <c r="T343" i="5"/>
  <c r="AB343" i="5"/>
  <c r="W342" i="5"/>
  <c r="AD342" i="5" s="1"/>
  <c r="V343" i="5"/>
  <c r="M290" i="4"/>
  <c r="R289" i="4"/>
  <c r="T289" i="4"/>
  <c r="V289" i="4"/>
  <c r="W289" i="4" s="1"/>
  <c r="AD288" i="4"/>
  <c r="K289" i="4"/>
  <c r="AA289" i="4"/>
  <c r="B290" i="4"/>
  <c r="H290" i="4" s="1"/>
  <c r="V347" i="6" l="1"/>
  <c r="W347" i="6" s="1"/>
  <c r="AD346" i="6"/>
  <c r="M348" i="6"/>
  <c r="R347" i="6"/>
  <c r="AA347" i="6"/>
  <c r="D348" i="6"/>
  <c r="H348" i="6"/>
  <c r="C348" i="6"/>
  <c r="E348" i="6" s="1"/>
  <c r="G348" i="6" s="1"/>
  <c r="W343" i="5"/>
  <c r="G344" i="5"/>
  <c r="I344" i="5"/>
  <c r="AC343" i="5"/>
  <c r="P344" i="5"/>
  <c r="U343" i="5"/>
  <c r="AC289" i="4"/>
  <c r="U289" i="4"/>
  <c r="P290" i="4"/>
  <c r="AB289" i="4"/>
  <c r="N290" i="4"/>
  <c r="C290" i="4"/>
  <c r="D290" i="4"/>
  <c r="J290" i="4" s="1"/>
  <c r="N348" i="6" l="1"/>
  <c r="J348" i="6"/>
  <c r="I348" i="6"/>
  <c r="O348" i="6" s="1"/>
  <c r="U347" i="6"/>
  <c r="P348" i="6"/>
  <c r="AB347" i="6"/>
  <c r="X343" i="5"/>
  <c r="V344" i="5" s="1"/>
  <c r="S344" i="5"/>
  <c r="B345" i="5"/>
  <c r="O344" i="5"/>
  <c r="Q344" i="5"/>
  <c r="Q290" i="4"/>
  <c r="X289" i="4"/>
  <c r="S290" i="4"/>
  <c r="E290" i="4"/>
  <c r="R348" i="6" l="1"/>
  <c r="P349" i="6" s="1"/>
  <c r="M349" i="6"/>
  <c r="Q348" i="6"/>
  <c r="AB348" i="6" s="1"/>
  <c r="U348" i="6"/>
  <c r="AA348" i="6"/>
  <c r="S348" i="6"/>
  <c r="X347" i="6"/>
  <c r="AC347" i="6"/>
  <c r="K348" i="6"/>
  <c r="B349" i="6"/>
  <c r="T344" i="5"/>
  <c r="M345" i="5"/>
  <c r="R344" i="5"/>
  <c r="AA344" i="5"/>
  <c r="W344" i="5"/>
  <c r="H345" i="5"/>
  <c r="D345" i="5"/>
  <c r="C345" i="5"/>
  <c r="E345" i="5" s="1"/>
  <c r="AD343" i="5"/>
  <c r="V290" i="4"/>
  <c r="W290" i="4" s="1"/>
  <c r="AD289" i="4"/>
  <c r="T290" i="4"/>
  <c r="G290" i="4"/>
  <c r="I290" i="4" s="1"/>
  <c r="V348" i="6" l="1"/>
  <c r="AD347" i="6"/>
  <c r="H349" i="6"/>
  <c r="D349" i="6"/>
  <c r="C349" i="6"/>
  <c r="E349" i="6" s="1"/>
  <c r="G349" i="6" s="1"/>
  <c r="X348" i="6"/>
  <c r="T348" i="6"/>
  <c r="AC348" i="6" s="1"/>
  <c r="S349" i="6"/>
  <c r="Q349" i="6"/>
  <c r="N349" i="6"/>
  <c r="G345" i="5"/>
  <c r="I345" i="5" s="1"/>
  <c r="U344" i="5"/>
  <c r="AC344" i="5" s="1"/>
  <c r="P345" i="5"/>
  <c r="N345" i="5"/>
  <c r="AB344" i="5"/>
  <c r="K290" i="4"/>
  <c r="O290" i="4"/>
  <c r="B291" i="4"/>
  <c r="H291" i="4" s="1"/>
  <c r="J349" i="6" l="1"/>
  <c r="I349" i="6"/>
  <c r="T349" i="6"/>
  <c r="W348" i="6"/>
  <c r="AD348" i="6" s="1"/>
  <c r="V349" i="6"/>
  <c r="B346" i="5"/>
  <c r="O345" i="5"/>
  <c r="AA345" i="5" s="1"/>
  <c r="Q345" i="5"/>
  <c r="X344" i="5"/>
  <c r="S345" i="5"/>
  <c r="R290" i="4"/>
  <c r="M291" i="4"/>
  <c r="AA290" i="4"/>
  <c r="C291" i="4"/>
  <c r="D291" i="4"/>
  <c r="J291" i="4" s="1"/>
  <c r="W349" i="6" l="1"/>
  <c r="K349" i="6"/>
  <c r="B350" i="6"/>
  <c r="O349" i="6"/>
  <c r="T345" i="5"/>
  <c r="V345" i="5"/>
  <c r="W345" i="5" s="1"/>
  <c r="AD344" i="5"/>
  <c r="M346" i="5"/>
  <c r="R345" i="5"/>
  <c r="AB345" i="5"/>
  <c r="H346" i="5"/>
  <c r="D346" i="5"/>
  <c r="C346" i="5"/>
  <c r="E346" i="5" s="1"/>
  <c r="E291" i="4"/>
  <c r="G291" i="4" s="1"/>
  <c r="I291" i="4" s="1"/>
  <c r="O291" i="4" s="1"/>
  <c r="N291" i="4"/>
  <c r="P291" i="4"/>
  <c r="U290" i="4"/>
  <c r="AB290" i="4"/>
  <c r="R349" i="6" l="1"/>
  <c r="M350" i="6"/>
  <c r="AA349" i="6"/>
  <c r="D350" i="6"/>
  <c r="H350" i="6"/>
  <c r="C350" i="6"/>
  <c r="E350" i="6" s="1"/>
  <c r="G350" i="6" s="1"/>
  <c r="N346" i="5"/>
  <c r="G346" i="5"/>
  <c r="I346" i="5" s="1"/>
  <c r="P346" i="5"/>
  <c r="U345" i="5"/>
  <c r="M292" i="4"/>
  <c r="R291" i="4"/>
  <c r="P292" i="4" s="1"/>
  <c r="X290" i="4"/>
  <c r="S291" i="4"/>
  <c r="AC290" i="4"/>
  <c r="AA291" i="4"/>
  <c r="Q291" i="4"/>
  <c r="U291" i="4"/>
  <c r="K291" i="4"/>
  <c r="I350" i="6" l="1"/>
  <c r="J350" i="6"/>
  <c r="N350" i="6"/>
  <c r="O350" i="6"/>
  <c r="M351" i="6" s="1"/>
  <c r="P350" i="6"/>
  <c r="U349" i="6"/>
  <c r="AB349" i="6"/>
  <c r="B347" i="5"/>
  <c r="O346" i="5"/>
  <c r="S346" i="5"/>
  <c r="X345" i="5"/>
  <c r="Q346" i="5"/>
  <c r="AC345" i="5"/>
  <c r="AB291" i="4"/>
  <c r="T291" i="4"/>
  <c r="AC291" i="4" s="1"/>
  <c r="S292" i="4"/>
  <c r="X291" i="4"/>
  <c r="V292" i="4" s="1"/>
  <c r="W292" i="4" s="1"/>
  <c r="V291" i="4"/>
  <c r="W291" i="4" s="1"/>
  <c r="AD290" i="4"/>
  <c r="Q292" i="4"/>
  <c r="N292" i="4"/>
  <c r="B292" i="4"/>
  <c r="H292" i="4" s="1"/>
  <c r="N351" i="6" l="1"/>
  <c r="S350" i="6"/>
  <c r="X349" i="6"/>
  <c r="AC349" i="6"/>
  <c r="AA350" i="6"/>
  <c r="Q350" i="6"/>
  <c r="R350" i="6"/>
  <c r="P351" i="6" s="1"/>
  <c r="K350" i="6"/>
  <c r="B351" i="6"/>
  <c r="T346" i="5"/>
  <c r="AA346" i="5"/>
  <c r="R346" i="5"/>
  <c r="M347" i="5"/>
  <c r="H347" i="5"/>
  <c r="C347" i="5"/>
  <c r="E347" i="5" s="1"/>
  <c r="D347" i="5"/>
  <c r="V346" i="5"/>
  <c r="AD345" i="5"/>
  <c r="AD291" i="4"/>
  <c r="T292" i="4"/>
  <c r="C292" i="4"/>
  <c r="D292" i="4"/>
  <c r="J292" i="4" s="1"/>
  <c r="U350" i="6" l="1"/>
  <c r="S351" i="6" s="1"/>
  <c r="AB350" i="6"/>
  <c r="Q351" i="6"/>
  <c r="T350" i="6"/>
  <c r="AC350" i="6" s="1"/>
  <c r="D351" i="6"/>
  <c r="H351" i="6"/>
  <c r="C351" i="6"/>
  <c r="E351" i="6" s="1"/>
  <c r="G351" i="6" s="1"/>
  <c r="V350" i="6"/>
  <c r="AD349" i="6"/>
  <c r="U346" i="5"/>
  <c r="P347" i="5"/>
  <c r="W346" i="5"/>
  <c r="G347" i="5"/>
  <c r="I347" i="5" s="1"/>
  <c r="AB346" i="5"/>
  <c r="N347" i="5"/>
  <c r="AC346" i="5"/>
  <c r="E292" i="4"/>
  <c r="W350" i="6" l="1"/>
  <c r="X350" i="6"/>
  <c r="V351" i="6" s="1"/>
  <c r="J351" i="6"/>
  <c r="T351" i="6"/>
  <c r="I351" i="6"/>
  <c r="B348" i="5"/>
  <c r="O347" i="5"/>
  <c r="Q347" i="5"/>
  <c r="S347" i="5"/>
  <c r="X346" i="5"/>
  <c r="V347" i="5" s="1"/>
  <c r="G292" i="4"/>
  <c r="I292" i="4" s="1"/>
  <c r="W351" i="6" l="1"/>
  <c r="K351" i="6"/>
  <c r="O351" i="6"/>
  <c r="B352" i="6"/>
  <c r="AD350" i="6"/>
  <c r="W347" i="5"/>
  <c r="T347" i="5"/>
  <c r="AD346" i="5"/>
  <c r="AA347" i="5"/>
  <c r="M348" i="5"/>
  <c r="R347" i="5"/>
  <c r="AB347" i="5" s="1"/>
  <c r="H348" i="5"/>
  <c r="C348" i="5"/>
  <c r="E348" i="5" s="1"/>
  <c r="D348" i="5"/>
  <c r="K292" i="4"/>
  <c r="O292" i="4"/>
  <c r="B293" i="4"/>
  <c r="H293" i="4" s="1"/>
  <c r="H352" i="6" l="1"/>
  <c r="D352" i="6"/>
  <c r="J352" i="6" s="1"/>
  <c r="C352" i="6"/>
  <c r="R351" i="6"/>
  <c r="M352" i="6"/>
  <c r="AA351" i="6"/>
  <c r="N348" i="5"/>
  <c r="G348" i="5"/>
  <c r="I348" i="5"/>
  <c r="AC347" i="5"/>
  <c r="P348" i="5"/>
  <c r="U347" i="5"/>
  <c r="M293" i="4"/>
  <c r="R292" i="4"/>
  <c r="AA292" i="4"/>
  <c r="C293" i="4"/>
  <c r="D293" i="4"/>
  <c r="J293" i="4" s="1"/>
  <c r="E352" i="6" l="1"/>
  <c r="N352" i="6"/>
  <c r="U351" i="6"/>
  <c r="P352" i="6"/>
  <c r="AB351" i="6"/>
  <c r="S348" i="5"/>
  <c r="X347" i="5"/>
  <c r="Q348" i="5"/>
  <c r="B349" i="5"/>
  <c r="O348" i="5"/>
  <c r="AA348" i="5" s="1"/>
  <c r="P293" i="4"/>
  <c r="U292" i="4"/>
  <c r="AB292" i="4"/>
  <c r="N293" i="4"/>
  <c r="E293" i="4"/>
  <c r="Q352" i="6" l="1"/>
  <c r="S352" i="6"/>
  <c r="X351" i="6"/>
  <c r="AC351" i="6"/>
  <c r="G352" i="6"/>
  <c r="I352" i="6" s="1"/>
  <c r="H349" i="5"/>
  <c r="D349" i="5"/>
  <c r="C349" i="5"/>
  <c r="V348" i="5"/>
  <c r="W348" i="5" s="1"/>
  <c r="AD347" i="5"/>
  <c r="M349" i="5"/>
  <c r="R348" i="5"/>
  <c r="AB348" i="5"/>
  <c r="T348" i="5"/>
  <c r="X292" i="4"/>
  <c r="S293" i="4"/>
  <c r="AC292" i="4"/>
  <c r="Q293" i="4"/>
  <c r="G293" i="4"/>
  <c r="I293" i="4" s="1"/>
  <c r="K352" i="6" l="1"/>
  <c r="B353" i="6"/>
  <c r="O352" i="6"/>
  <c r="T352" i="6"/>
  <c r="V352" i="6"/>
  <c r="AD351" i="6"/>
  <c r="AC348" i="5"/>
  <c r="P349" i="5"/>
  <c r="U348" i="5"/>
  <c r="N349" i="5"/>
  <c r="E349" i="5"/>
  <c r="K293" i="4"/>
  <c r="O293" i="4"/>
  <c r="T293" i="4"/>
  <c r="V293" i="4"/>
  <c r="W293" i="4" s="1"/>
  <c r="AD292" i="4"/>
  <c r="B294" i="4"/>
  <c r="H294" i="4" s="1"/>
  <c r="W352" i="6" l="1"/>
  <c r="R352" i="6"/>
  <c r="M353" i="6"/>
  <c r="AA352" i="6"/>
  <c r="D353" i="6"/>
  <c r="H353" i="6"/>
  <c r="C353" i="6"/>
  <c r="G349" i="5"/>
  <c r="I349" i="5" s="1"/>
  <c r="X348" i="5"/>
  <c r="S349" i="5"/>
  <c r="Q349" i="5"/>
  <c r="M294" i="4"/>
  <c r="R293" i="4"/>
  <c r="AA293" i="4"/>
  <c r="C294" i="4"/>
  <c r="D294" i="4"/>
  <c r="J294" i="4" s="1"/>
  <c r="E353" i="6" l="1"/>
  <c r="G353" i="6" s="1"/>
  <c r="J353" i="6"/>
  <c r="N353" i="6"/>
  <c r="U352" i="6"/>
  <c r="P353" i="6"/>
  <c r="AB352" i="6"/>
  <c r="B350" i="5"/>
  <c r="O349" i="5"/>
  <c r="T349" i="5"/>
  <c r="V349" i="5"/>
  <c r="AD348" i="5"/>
  <c r="P294" i="4"/>
  <c r="U293" i="4"/>
  <c r="AB293" i="4"/>
  <c r="N294" i="4"/>
  <c r="E294" i="4"/>
  <c r="I353" i="6" l="1"/>
  <c r="O353" i="6" s="1"/>
  <c r="R353" i="6" s="1"/>
  <c r="Q353" i="6"/>
  <c r="X352" i="6"/>
  <c r="S353" i="6"/>
  <c r="AC352" i="6"/>
  <c r="K353" i="6"/>
  <c r="B354" i="6"/>
  <c r="W349" i="5"/>
  <c r="R349" i="5"/>
  <c r="M350" i="5"/>
  <c r="AA349" i="5"/>
  <c r="H350" i="5"/>
  <c r="C350" i="5"/>
  <c r="E350" i="5" s="1"/>
  <c r="D350" i="5"/>
  <c r="X293" i="4"/>
  <c r="S294" i="4"/>
  <c r="AC293" i="4"/>
  <c r="Q294" i="4"/>
  <c r="G294" i="4"/>
  <c r="I294" i="4" s="1"/>
  <c r="AB353" i="6" l="1"/>
  <c r="AA353" i="6"/>
  <c r="M354" i="6"/>
  <c r="U353" i="6"/>
  <c r="S354" i="6" s="1"/>
  <c r="T353" i="6"/>
  <c r="AC353" i="6" s="1"/>
  <c r="P354" i="6"/>
  <c r="D354" i="6"/>
  <c r="H354" i="6"/>
  <c r="C354" i="6"/>
  <c r="E354" i="6" s="1"/>
  <c r="V353" i="6"/>
  <c r="AD352" i="6"/>
  <c r="N354" i="6"/>
  <c r="U349" i="5"/>
  <c r="P350" i="5"/>
  <c r="AB349" i="5"/>
  <c r="G350" i="5"/>
  <c r="I350" i="5"/>
  <c r="N350" i="5"/>
  <c r="T294" i="4"/>
  <c r="V294" i="4"/>
  <c r="AD293" i="4"/>
  <c r="K294" i="4"/>
  <c r="O294" i="4"/>
  <c r="B295" i="4"/>
  <c r="H295" i="4" s="1"/>
  <c r="X353" i="6" l="1"/>
  <c r="V354" i="6" s="1"/>
  <c r="Q354" i="6"/>
  <c r="W353" i="6"/>
  <c r="G354" i="6"/>
  <c r="I354" i="6" s="1"/>
  <c r="J354" i="6"/>
  <c r="T354" i="6"/>
  <c r="S350" i="5"/>
  <c r="X349" i="5"/>
  <c r="AC349" i="5"/>
  <c r="Q350" i="5"/>
  <c r="B351" i="5"/>
  <c r="O350" i="5"/>
  <c r="M351" i="5" s="1"/>
  <c r="W294" i="4"/>
  <c r="M295" i="4"/>
  <c r="R294" i="4"/>
  <c r="AA294" i="4"/>
  <c r="C295" i="4"/>
  <c r="D295" i="4"/>
  <c r="J295" i="4" s="1"/>
  <c r="AD353" i="6" l="1"/>
  <c r="K354" i="6"/>
  <c r="O354" i="6"/>
  <c r="B355" i="6"/>
  <c r="W354" i="6"/>
  <c r="AA350" i="5"/>
  <c r="V350" i="5"/>
  <c r="W350" i="5" s="1"/>
  <c r="AD349" i="5"/>
  <c r="N351" i="5"/>
  <c r="H351" i="5"/>
  <c r="C351" i="5"/>
  <c r="D351" i="5"/>
  <c r="R350" i="5"/>
  <c r="AB350" i="5" s="1"/>
  <c r="T350" i="5"/>
  <c r="P295" i="4"/>
  <c r="U294" i="4"/>
  <c r="AB294" i="4"/>
  <c r="N295" i="4"/>
  <c r="E295" i="4"/>
  <c r="H355" i="6" l="1"/>
  <c r="D355" i="6"/>
  <c r="C355" i="6"/>
  <c r="R354" i="6"/>
  <c r="M355" i="6"/>
  <c r="AA354" i="6"/>
  <c r="E351" i="5"/>
  <c r="P351" i="5"/>
  <c r="U350" i="5"/>
  <c r="S295" i="4"/>
  <c r="X294" i="4"/>
  <c r="AC294" i="4"/>
  <c r="Q295" i="4"/>
  <c r="G295" i="4"/>
  <c r="I295" i="4"/>
  <c r="E355" i="6" l="1"/>
  <c r="G355" i="6" s="1"/>
  <c r="N355" i="6"/>
  <c r="P355" i="6"/>
  <c r="U354" i="6"/>
  <c r="AB354" i="6"/>
  <c r="J355" i="6"/>
  <c r="S351" i="5"/>
  <c r="X350" i="5"/>
  <c r="Q351" i="5"/>
  <c r="G351" i="5"/>
  <c r="I351" i="5"/>
  <c r="AC350" i="5"/>
  <c r="V295" i="4"/>
  <c r="W295" i="4" s="1"/>
  <c r="AD294" i="4"/>
  <c r="K295" i="4"/>
  <c r="O295" i="4"/>
  <c r="T295" i="4"/>
  <c r="B296" i="4"/>
  <c r="H296" i="4" s="1"/>
  <c r="I355" i="6" l="1"/>
  <c r="O355" i="6" s="1"/>
  <c r="R355" i="6" s="1"/>
  <c r="P356" i="6" s="1"/>
  <c r="M356" i="6"/>
  <c r="X354" i="6"/>
  <c r="S355" i="6"/>
  <c r="AC354" i="6"/>
  <c r="Q355" i="6"/>
  <c r="K355" i="6"/>
  <c r="B356" i="6"/>
  <c r="O351" i="5"/>
  <c r="B352" i="5"/>
  <c r="V351" i="5"/>
  <c r="AD350" i="5"/>
  <c r="T351" i="5"/>
  <c r="M296" i="4"/>
  <c r="R295" i="4"/>
  <c r="AA295" i="4"/>
  <c r="C296" i="4"/>
  <c r="D296" i="4"/>
  <c r="J296" i="4" s="1"/>
  <c r="AA355" i="6" l="1"/>
  <c r="Q356" i="6"/>
  <c r="AB355" i="6"/>
  <c r="V355" i="6"/>
  <c r="AD354" i="6"/>
  <c r="H356" i="6"/>
  <c r="D356" i="6"/>
  <c r="C356" i="6"/>
  <c r="E356" i="6" s="1"/>
  <c r="G356" i="6" s="1"/>
  <c r="U355" i="6"/>
  <c r="X355" i="6" s="1"/>
  <c r="T355" i="6"/>
  <c r="N356" i="6"/>
  <c r="H352" i="5"/>
  <c r="D352" i="5"/>
  <c r="C352" i="5"/>
  <c r="E352" i="5" s="1"/>
  <c r="AA351" i="5"/>
  <c r="M352" i="5"/>
  <c r="R351" i="5"/>
  <c r="W351" i="5"/>
  <c r="P296" i="4"/>
  <c r="U295" i="4"/>
  <c r="AB295" i="4"/>
  <c r="N296" i="4"/>
  <c r="E296" i="4"/>
  <c r="S356" i="6" l="1"/>
  <c r="AC355" i="6"/>
  <c r="I356" i="6"/>
  <c r="J356" i="6"/>
  <c r="V356" i="6"/>
  <c r="W355" i="6"/>
  <c r="AD355" i="6" s="1"/>
  <c r="G352" i="5"/>
  <c r="I352" i="5" s="1"/>
  <c r="N352" i="5"/>
  <c r="U351" i="5"/>
  <c r="P352" i="5"/>
  <c r="AB351" i="5"/>
  <c r="S296" i="4"/>
  <c r="X295" i="4"/>
  <c r="AC295" i="4"/>
  <c r="Q296" i="4"/>
  <c r="G296" i="4"/>
  <c r="I296" i="4" s="1"/>
  <c r="W356" i="6" l="1"/>
  <c r="K356" i="6"/>
  <c r="B357" i="6"/>
  <c r="O356" i="6"/>
  <c r="T356" i="6"/>
  <c r="B353" i="5"/>
  <c r="O352" i="5"/>
  <c r="Q352" i="5"/>
  <c r="S352" i="5"/>
  <c r="X351" i="5"/>
  <c r="AC351" i="5"/>
  <c r="K296" i="4"/>
  <c r="O296" i="4"/>
  <c r="V296" i="4"/>
  <c r="W296" i="4" s="1"/>
  <c r="AD295" i="4"/>
  <c r="T296" i="4"/>
  <c r="B297" i="4"/>
  <c r="H297" i="4" s="1"/>
  <c r="H357" i="6" l="1"/>
  <c r="D357" i="6"/>
  <c r="C357" i="6"/>
  <c r="M357" i="6"/>
  <c r="R356" i="6"/>
  <c r="AA356" i="6"/>
  <c r="V352" i="5"/>
  <c r="W352" i="5" s="1"/>
  <c r="AD351" i="5"/>
  <c r="T352" i="5"/>
  <c r="M353" i="5"/>
  <c r="R352" i="5"/>
  <c r="AA352" i="5"/>
  <c r="H353" i="5"/>
  <c r="C353" i="5"/>
  <c r="E353" i="5" s="1"/>
  <c r="D353" i="5"/>
  <c r="M297" i="4"/>
  <c r="R296" i="4"/>
  <c r="AA296" i="4"/>
  <c r="C297" i="4"/>
  <c r="D297" i="4"/>
  <c r="J297" i="4" s="1"/>
  <c r="J357" i="6" l="1"/>
  <c r="N357" i="6"/>
  <c r="U356" i="6"/>
  <c r="P357" i="6"/>
  <c r="AB356" i="6"/>
  <c r="E357" i="6"/>
  <c r="P353" i="5"/>
  <c r="U352" i="5"/>
  <c r="AB352" i="5"/>
  <c r="G353" i="5"/>
  <c r="I353" i="5" s="1"/>
  <c r="N353" i="5"/>
  <c r="P297" i="4"/>
  <c r="U296" i="4"/>
  <c r="AB296" i="4"/>
  <c r="N297" i="4"/>
  <c r="E297" i="4"/>
  <c r="G357" i="6" l="1"/>
  <c r="I357" i="6" s="1"/>
  <c r="Q357" i="6"/>
  <c r="X356" i="6"/>
  <c r="S357" i="6"/>
  <c r="AC356" i="6"/>
  <c r="B354" i="5"/>
  <c r="O353" i="5"/>
  <c r="S353" i="5"/>
  <c r="X352" i="5"/>
  <c r="Q353" i="5"/>
  <c r="AC352" i="5"/>
  <c r="S297" i="4"/>
  <c r="X296" i="4"/>
  <c r="AC296" i="4"/>
  <c r="Q297" i="4"/>
  <c r="G297" i="4"/>
  <c r="I297" i="4" s="1"/>
  <c r="K357" i="6" l="1"/>
  <c r="B358" i="6"/>
  <c r="O357" i="6"/>
  <c r="T357" i="6"/>
  <c r="V357" i="6"/>
  <c r="AD356" i="6"/>
  <c r="T353" i="5"/>
  <c r="AA353" i="5"/>
  <c r="M354" i="5"/>
  <c r="R353" i="5"/>
  <c r="AB353" i="5" s="1"/>
  <c r="H354" i="5"/>
  <c r="C354" i="5"/>
  <c r="E354" i="5" s="1"/>
  <c r="D354" i="5"/>
  <c r="V353" i="5"/>
  <c r="AD352" i="5"/>
  <c r="K297" i="4"/>
  <c r="O297" i="4"/>
  <c r="V297" i="4"/>
  <c r="W297" i="4" s="1"/>
  <c r="AD296" i="4"/>
  <c r="T297" i="4"/>
  <c r="B298" i="4"/>
  <c r="H298" i="4" s="1"/>
  <c r="W357" i="6" l="1"/>
  <c r="R357" i="6"/>
  <c r="M358" i="6"/>
  <c r="AA357" i="6"/>
  <c r="D358" i="6"/>
  <c r="H358" i="6"/>
  <c r="C358" i="6"/>
  <c r="W353" i="5"/>
  <c r="P354" i="5"/>
  <c r="U353" i="5"/>
  <c r="G354" i="5"/>
  <c r="I354" i="5" s="1"/>
  <c r="N354" i="5"/>
  <c r="M298" i="4"/>
  <c r="R297" i="4"/>
  <c r="AA297" i="4"/>
  <c r="C298" i="4"/>
  <c r="D298" i="4"/>
  <c r="J298" i="4" s="1"/>
  <c r="J358" i="6" l="1"/>
  <c r="N358" i="6"/>
  <c r="U357" i="6"/>
  <c r="P358" i="6"/>
  <c r="AB357" i="6"/>
  <c r="E358" i="6"/>
  <c r="B355" i="5"/>
  <c r="O354" i="5"/>
  <c r="AA354" i="5" s="1"/>
  <c r="AC353" i="5"/>
  <c r="S354" i="5"/>
  <c r="X353" i="5"/>
  <c r="V354" i="5" s="1"/>
  <c r="W354" i="5" s="1"/>
  <c r="Q354" i="5"/>
  <c r="P298" i="4"/>
  <c r="U297" i="4"/>
  <c r="AB297" i="4"/>
  <c r="N298" i="4"/>
  <c r="E298" i="4"/>
  <c r="G358" i="6" l="1"/>
  <c r="I358" i="6" s="1"/>
  <c r="Q358" i="6"/>
  <c r="X357" i="6"/>
  <c r="S358" i="6"/>
  <c r="AC357" i="6"/>
  <c r="M355" i="5"/>
  <c r="R354" i="5"/>
  <c r="AD353" i="5"/>
  <c r="T354" i="5"/>
  <c r="H355" i="5"/>
  <c r="C355" i="5"/>
  <c r="E355" i="5" s="1"/>
  <c r="D355" i="5"/>
  <c r="S298" i="4"/>
  <c r="X297" i="4"/>
  <c r="AC297" i="4"/>
  <c r="Q298" i="4"/>
  <c r="G298" i="4"/>
  <c r="I298" i="4" s="1"/>
  <c r="K358" i="6" l="1"/>
  <c r="B359" i="6"/>
  <c r="O358" i="6"/>
  <c r="V358" i="6"/>
  <c r="AD357" i="6"/>
  <c r="T358" i="6"/>
  <c r="P355" i="5"/>
  <c r="U354" i="5"/>
  <c r="N355" i="5"/>
  <c r="AC354" i="5"/>
  <c r="G355" i="5"/>
  <c r="I355" i="5" s="1"/>
  <c r="AB354" i="5"/>
  <c r="K298" i="4"/>
  <c r="O298" i="4"/>
  <c r="V298" i="4"/>
  <c r="AD297" i="4"/>
  <c r="T298" i="4"/>
  <c r="B299" i="4"/>
  <c r="H299" i="4" s="1"/>
  <c r="R358" i="6" l="1"/>
  <c r="M359" i="6"/>
  <c r="AA358" i="6"/>
  <c r="D359" i="6"/>
  <c r="H359" i="6"/>
  <c r="C359" i="6"/>
  <c r="W358" i="6"/>
  <c r="B356" i="5"/>
  <c r="O355" i="5"/>
  <c r="AA355" i="5" s="1"/>
  <c r="S355" i="5"/>
  <c r="X354" i="5"/>
  <c r="Q355" i="5"/>
  <c r="W298" i="4"/>
  <c r="M299" i="4"/>
  <c r="R298" i="4"/>
  <c r="AA298" i="4"/>
  <c r="C299" i="4"/>
  <c r="D299" i="4"/>
  <c r="J299" i="4" s="1"/>
  <c r="E359" i="6" l="1"/>
  <c r="G359" i="6" s="1"/>
  <c r="I359" i="6" s="1"/>
  <c r="J359" i="6"/>
  <c r="N359" i="6"/>
  <c r="U358" i="6"/>
  <c r="P359" i="6"/>
  <c r="AB358" i="6"/>
  <c r="M356" i="5"/>
  <c r="R355" i="5"/>
  <c r="V355" i="5"/>
  <c r="AD354" i="5"/>
  <c r="H356" i="5"/>
  <c r="D356" i="5"/>
  <c r="C356" i="5"/>
  <c r="E356" i="5" s="1"/>
  <c r="T355" i="5"/>
  <c r="P299" i="4"/>
  <c r="U298" i="4"/>
  <c r="AB298" i="4"/>
  <c r="N299" i="4"/>
  <c r="E299" i="4"/>
  <c r="K359" i="6" l="1"/>
  <c r="B360" i="6"/>
  <c r="O359" i="6"/>
  <c r="AA359" i="6" s="1"/>
  <c r="Q359" i="6"/>
  <c r="S359" i="6"/>
  <c r="X358" i="6"/>
  <c r="AC358" i="6"/>
  <c r="G356" i="5"/>
  <c r="I356" i="5" s="1"/>
  <c r="W355" i="5"/>
  <c r="U355" i="5"/>
  <c r="P356" i="5"/>
  <c r="AC355" i="5"/>
  <c r="N356" i="5"/>
  <c r="AB355" i="5"/>
  <c r="X298" i="4"/>
  <c r="S299" i="4"/>
  <c r="AC298" i="4"/>
  <c r="Q299" i="4"/>
  <c r="G299" i="4"/>
  <c r="I299" i="4" s="1"/>
  <c r="R359" i="6" l="1"/>
  <c r="AB359" i="6" s="1"/>
  <c r="M360" i="6"/>
  <c r="T359" i="6"/>
  <c r="H360" i="6"/>
  <c r="D360" i="6"/>
  <c r="C360" i="6"/>
  <c r="V359" i="6"/>
  <c r="AD358" i="6"/>
  <c r="B357" i="5"/>
  <c r="O356" i="5"/>
  <c r="AA356" i="5" s="1"/>
  <c r="Q356" i="5"/>
  <c r="S356" i="5"/>
  <c r="X355" i="5"/>
  <c r="V356" i="5" s="1"/>
  <c r="W356" i="5" s="1"/>
  <c r="K299" i="4"/>
  <c r="O299" i="4"/>
  <c r="T299" i="4"/>
  <c r="V299" i="4"/>
  <c r="W299" i="4" s="1"/>
  <c r="AD298" i="4"/>
  <c r="B300" i="4"/>
  <c r="H300" i="4" s="1"/>
  <c r="J360" i="6" l="1"/>
  <c r="E360" i="6"/>
  <c r="N360" i="6"/>
  <c r="W359" i="6"/>
  <c r="U359" i="6"/>
  <c r="P360" i="6"/>
  <c r="M357" i="5"/>
  <c r="R356" i="5"/>
  <c r="H357" i="5"/>
  <c r="D357" i="5"/>
  <c r="C357" i="5"/>
  <c r="E357" i="5" s="1"/>
  <c r="T356" i="5"/>
  <c r="AD355" i="5"/>
  <c r="M300" i="4"/>
  <c r="R299" i="4"/>
  <c r="AA299" i="4"/>
  <c r="C300" i="4"/>
  <c r="D300" i="4"/>
  <c r="J300" i="4" s="1"/>
  <c r="Q360" i="6" l="1"/>
  <c r="G360" i="6"/>
  <c r="I360" i="6" s="1"/>
  <c r="S360" i="6"/>
  <c r="X359" i="6"/>
  <c r="V360" i="6" s="1"/>
  <c r="AC359" i="6"/>
  <c r="G357" i="5"/>
  <c r="I357" i="5"/>
  <c r="N357" i="5"/>
  <c r="P357" i="5"/>
  <c r="U356" i="5"/>
  <c r="AC356" i="5"/>
  <c r="AB356" i="5"/>
  <c r="P300" i="4"/>
  <c r="U299" i="4"/>
  <c r="AB299" i="4"/>
  <c r="N300" i="4"/>
  <c r="E300" i="4"/>
  <c r="K360" i="6" l="1"/>
  <c r="B361" i="6"/>
  <c r="O360" i="6"/>
  <c r="T360" i="6"/>
  <c r="W360" i="6"/>
  <c r="AD359" i="6"/>
  <c r="B358" i="5"/>
  <c r="X356" i="5"/>
  <c r="S357" i="5"/>
  <c r="O357" i="5"/>
  <c r="Q357" i="5"/>
  <c r="X299" i="4"/>
  <c r="S300" i="4"/>
  <c r="AC299" i="4"/>
  <c r="Q300" i="4"/>
  <c r="G300" i="4"/>
  <c r="I300" i="4" s="1"/>
  <c r="M361" i="6" l="1"/>
  <c r="R360" i="6"/>
  <c r="AA360" i="6"/>
  <c r="H361" i="6"/>
  <c r="D361" i="6"/>
  <c r="C361" i="6"/>
  <c r="E361" i="6" s="1"/>
  <c r="T357" i="5"/>
  <c r="V357" i="5"/>
  <c r="AD356" i="5"/>
  <c r="H358" i="5"/>
  <c r="D358" i="5"/>
  <c r="C358" i="5"/>
  <c r="E358" i="5" s="1"/>
  <c r="AA357" i="5"/>
  <c r="M358" i="5"/>
  <c r="R357" i="5"/>
  <c r="T300" i="4"/>
  <c r="K300" i="4"/>
  <c r="O300" i="4"/>
  <c r="V300" i="4"/>
  <c r="AD299" i="4"/>
  <c r="B301" i="4"/>
  <c r="H301" i="4" s="1"/>
  <c r="J361" i="6" l="1"/>
  <c r="U360" i="6"/>
  <c r="P361" i="6"/>
  <c r="AB360" i="6"/>
  <c r="G361" i="6"/>
  <c r="I361" i="6" s="1"/>
  <c r="N361" i="6"/>
  <c r="AB357" i="5"/>
  <c r="P358" i="5"/>
  <c r="U357" i="5"/>
  <c r="AC357" i="5" s="1"/>
  <c r="G358" i="5"/>
  <c r="I358" i="5"/>
  <c r="W357" i="5"/>
  <c r="N358" i="5"/>
  <c r="O358" i="5"/>
  <c r="R358" i="5" s="1"/>
  <c r="P359" i="5" s="1"/>
  <c r="W300" i="4"/>
  <c r="M301" i="4"/>
  <c r="R300" i="4"/>
  <c r="AA300" i="4"/>
  <c r="C301" i="4"/>
  <c r="D301" i="4"/>
  <c r="J301" i="4" s="1"/>
  <c r="K361" i="6" l="1"/>
  <c r="B362" i="6"/>
  <c r="O361" i="6"/>
  <c r="AA361" i="6" s="1"/>
  <c r="Q361" i="6"/>
  <c r="X360" i="6"/>
  <c r="S361" i="6"/>
  <c r="AC360" i="6"/>
  <c r="M359" i="5"/>
  <c r="X357" i="5"/>
  <c r="V358" i="5" s="1"/>
  <c r="W358" i="5" s="1"/>
  <c r="S358" i="5"/>
  <c r="Q359" i="5"/>
  <c r="U358" i="5"/>
  <c r="Q358" i="5"/>
  <c r="AB358" i="5" s="1"/>
  <c r="AA358" i="5"/>
  <c r="B359" i="5"/>
  <c r="P301" i="4"/>
  <c r="U300" i="4"/>
  <c r="AB300" i="4"/>
  <c r="N301" i="4"/>
  <c r="E301" i="4"/>
  <c r="R361" i="6" l="1"/>
  <c r="M362" i="6"/>
  <c r="V361" i="6"/>
  <c r="AD360" i="6"/>
  <c r="AB361" i="6"/>
  <c r="D362" i="6"/>
  <c r="H362" i="6"/>
  <c r="C362" i="6"/>
  <c r="T361" i="6"/>
  <c r="H359" i="5"/>
  <c r="D359" i="5"/>
  <c r="C359" i="5"/>
  <c r="E359" i="5" s="1"/>
  <c r="AD357" i="5"/>
  <c r="T358" i="5"/>
  <c r="AC358" i="5" s="1"/>
  <c r="S359" i="5"/>
  <c r="X358" i="5"/>
  <c r="V359" i="5" s="1"/>
  <c r="AD358" i="5"/>
  <c r="N359" i="5"/>
  <c r="X300" i="4"/>
  <c r="S301" i="4"/>
  <c r="AC300" i="4"/>
  <c r="Q301" i="4"/>
  <c r="G301" i="4"/>
  <c r="I301" i="4" s="1"/>
  <c r="E362" i="6" l="1"/>
  <c r="G362" i="6" s="1"/>
  <c r="I362" i="6" s="1"/>
  <c r="O362" i="6" s="1"/>
  <c r="R362" i="6" s="1"/>
  <c r="J362" i="6"/>
  <c r="W361" i="6"/>
  <c r="N362" i="6"/>
  <c r="U361" i="6"/>
  <c r="AC361" i="6" s="1"/>
  <c r="P362" i="6"/>
  <c r="T359" i="5"/>
  <c r="G359" i="5"/>
  <c r="I359" i="5"/>
  <c r="W359" i="5"/>
  <c r="K301" i="4"/>
  <c r="O301" i="4"/>
  <c r="T301" i="4"/>
  <c r="V301" i="4"/>
  <c r="W301" i="4" s="1"/>
  <c r="AD300" i="4"/>
  <c r="B302" i="4"/>
  <c r="H302" i="4" s="1"/>
  <c r="P363" i="6" l="1"/>
  <c r="Q362" i="6"/>
  <c r="AB362" i="6" s="1"/>
  <c r="M363" i="6"/>
  <c r="X361" i="6"/>
  <c r="V362" i="6" s="1"/>
  <c r="S362" i="6"/>
  <c r="AA362" i="6"/>
  <c r="K362" i="6"/>
  <c r="B363" i="6"/>
  <c r="B360" i="5"/>
  <c r="O359" i="5"/>
  <c r="M302" i="4"/>
  <c r="R301" i="4"/>
  <c r="AA301" i="4"/>
  <c r="C302" i="4"/>
  <c r="D302" i="4"/>
  <c r="J302" i="4" s="1"/>
  <c r="T362" i="6" l="1"/>
  <c r="H363" i="6"/>
  <c r="D363" i="6"/>
  <c r="C363" i="6"/>
  <c r="W362" i="6"/>
  <c r="U362" i="6"/>
  <c r="S363" i="6" s="1"/>
  <c r="N363" i="6"/>
  <c r="AD361" i="6"/>
  <c r="Q363" i="6"/>
  <c r="R359" i="5"/>
  <c r="M360" i="5"/>
  <c r="AA359" i="5"/>
  <c r="H360" i="5"/>
  <c r="C360" i="5"/>
  <c r="E360" i="5" s="1"/>
  <c r="D360" i="5"/>
  <c r="P302" i="4"/>
  <c r="U301" i="4"/>
  <c r="AB301" i="4"/>
  <c r="E302" i="4"/>
  <c r="N302" i="4"/>
  <c r="G302" i="4"/>
  <c r="I302" i="4" s="1"/>
  <c r="O302" i="4" s="1"/>
  <c r="E363" i="6" l="1"/>
  <c r="G363" i="6" s="1"/>
  <c r="T363" i="6"/>
  <c r="X362" i="6"/>
  <c r="V363" i="6" s="1"/>
  <c r="AC362" i="6"/>
  <c r="J363" i="6"/>
  <c r="N360" i="5"/>
  <c r="G360" i="5"/>
  <c r="I360" i="5" s="1"/>
  <c r="P360" i="5"/>
  <c r="U359" i="5"/>
  <c r="AB359" i="5"/>
  <c r="M303" i="4"/>
  <c r="R302" i="4"/>
  <c r="P303" i="4" s="1"/>
  <c r="S302" i="4"/>
  <c r="X301" i="4"/>
  <c r="AC301" i="4"/>
  <c r="AA302" i="4"/>
  <c r="Q302" i="4"/>
  <c r="AB302" i="4" s="1"/>
  <c r="K302" i="4"/>
  <c r="I363" i="6" l="1"/>
  <c r="K363" i="6" s="1"/>
  <c r="AD362" i="6"/>
  <c r="O363" i="6"/>
  <c r="B364" i="6"/>
  <c r="W363" i="6"/>
  <c r="B361" i="5"/>
  <c r="O360" i="5"/>
  <c r="X359" i="5"/>
  <c r="S360" i="5"/>
  <c r="AC359" i="5"/>
  <c r="Q360" i="5"/>
  <c r="AA360" i="5"/>
  <c r="U302" i="4"/>
  <c r="S303" i="4" s="1"/>
  <c r="T303" i="4" s="1"/>
  <c r="Q303" i="4"/>
  <c r="V302" i="4"/>
  <c r="W302" i="4" s="1"/>
  <c r="AD301" i="4"/>
  <c r="T302" i="4"/>
  <c r="AC302" i="4" s="1"/>
  <c r="X302" i="4"/>
  <c r="V303" i="4" s="1"/>
  <c r="W303" i="4" s="1"/>
  <c r="N303" i="4"/>
  <c r="B303" i="4"/>
  <c r="H303" i="4" s="1"/>
  <c r="H364" i="6" l="1"/>
  <c r="D364" i="6"/>
  <c r="J364" i="6" s="1"/>
  <c r="C364" i="6"/>
  <c r="M364" i="6"/>
  <c r="R363" i="6"/>
  <c r="AA363" i="6"/>
  <c r="V360" i="5"/>
  <c r="W360" i="5" s="1"/>
  <c r="AD359" i="5"/>
  <c r="R360" i="5"/>
  <c r="M361" i="5"/>
  <c r="H361" i="5"/>
  <c r="D361" i="5"/>
  <c r="C361" i="5"/>
  <c r="E361" i="5" s="1"/>
  <c r="T360" i="5"/>
  <c r="AD302" i="4"/>
  <c r="C303" i="4"/>
  <c r="D303" i="4"/>
  <c r="J303" i="4" s="1"/>
  <c r="E364" i="6" l="1"/>
  <c r="G364" i="6" s="1"/>
  <c r="I364" i="6" s="1"/>
  <c r="P364" i="6"/>
  <c r="U363" i="6"/>
  <c r="AB363" i="6"/>
  <c r="N364" i="6"/>
  <c r="G361" i="5"/>
  <c r="I361" i="5" s="1"/>
  <c r="U360" i="5"/>
  <c r="P361" i="5"/>
  <c r="AB360" i="5"/>
  <c r="N361" i="5"/>
  <c r="E303" i="4"/>
  <c r="K364" i="6" l="1"/>
  <c r="B365" i="6"/>
  <c r="O364" i="6"/>
  <c r="AA364" i="6" s="1"/>
  <c r="X363" i="6"/>
  <c r="S364" i="6"/>
  <c r="AC363" i="6"/>
  <c r="Q364" i="6"/>
  <c r="B362" i="5"/>
  <c r="O361" i="5"/>
  <c r="Q361" i="5"/>
  <c r="AA361" i="5"/>
  <c r="AC360" i="5"/>
  <c r="X360" i="5"/>
  <c r="S361" i="5"/>
  <c r="G303" i="4"/>
  <c r="I303" i="4" s="1"/>
  <c r="M365" i="6" l="1"/>
  <c r="R364" i="6"/>
  <c r="T364" i="6"/>
  <c r="H365" i="6"/>
  <c r="D365" i="6"/>
  <c r="C365" i="6"/>
  <c r="E365" i="6" s="1"/>
  <c r="G365" i="6" s="1"/>
  <c r="AB364" i="6"/>
  <c r="V364" i="6"/>
  <c r="AD363" i="6"/>
  <c r="V361" i="5"/>
  <c r="W361" i="5" s="1"/>
  <c r="AD360" i="5"/>
  <c r="M362" i="5"/>
  <c r="R361" i="5"/>
  <c r="AB361" i="5" s="1"/>
  <c r="H362" i="5"/>
  <c r="C362" i="5"/>
  <c r="E362" i="5" s="1"/>
  <c r="D362" i="5"/>
  <c r="T361" i="5"/>
  <c r="K303" i="4"/>
  <c r="O303" i="4"/>
  <c r="B304" i="4"/>
  <c r="H304" i="4" s="1"/>
  <c r="J365" i="6" l="1"/>
  <c r="W364" i="6"/>
  <c r="P365" i="6"/>
  <c r="U364" i="6"/>
  <c r="AC364" i="6" s="1"/>
  <c r="I365" i="6"/>
  <c r="N365" i="6"/>
  <c r="N362" i="5"/>
  <c r="G362" i="5"/>
  <c r="I362" i="5"/>
  <c r="P362" i="5"/>
  <c r="U361" i="5"/>
  <c r="AC361" i="5" s="1"/>
  <c r="M304" i="4"/>
  <c r="R303" i="4"/>
  <c r="AA303" i="4"/>
  <c r="C304" i="4"/>
  <c r="D304" i="4"/>
  <c r="J304" i="4" s="1"/>
  <c r="Q365" i="6" l="1"/>
  <c r="K365" i="6"/>
  <c r="B366" i="6"/>
  <c r="O365" i="6"/>
  <c r="S365" i="6"/>
  <c r="X364" i="6"/>
  <c r="V365" i="6" s="1"/>
  <c r="Q362" i="5"/>
  <c r="B363" i="5"/>
  <c r="O362" i="5"/>
  <c r="S362" i="5"/>
  <c r="X361" i="5"/>
  <c r="AA362" i="5"/>
  <c r="P304" i="4"/>
  <c r="U303" i="4"/>
  <c r="AB303" i="4"/>
  <c r="N304" i="4"/>
  <c r="E304" i="4"/>
  <c r="AD364" i="6" l="1"/>
  <c r="M366" i="6"/>
  <c r="R365" i="6"/>
  <c r="AB365" i="6" s="1"/>
  <c r="W365" i="6"/>
  <c r="H366" i="6"/>
  <c r="D366" i="6"/>
  <c r="C366" i="6"/>
  <c r="E366" i="6" s="1"/>
  <c r="G366" i="6" s="1"/>
  <c r="T365" i="6"/>
  <c r="AA365" i="6"/>
  <c r="V362" i="5"/>
  <c r="AD361" i="5"/>
  <c r="T362" i="5"/>
  <c r="M363" i="5"/>
  <c r="R362" i="5"/>
  <c r="AB362" i="5" s="1"/>
  <c r="H363" i="5"/>
  <c r="D363" i="5"/>
  <c r="C363" i="5"/>
  <c r="E363" i="5" s="1"/>
  <c r="S304" i="4"/>
  <c r="X303" i="4"/>
  <c r="AC303" i="4"/>
  <c r="Q304" i="4"/>
  <c r="G304" i="4"/>
  <c r="I304" i="4" s="1"/>
  <c r="J366" i="6" l="1"/>
  <c r="U365" i="6"/>
  <c r="P366" i="6"/>
  <c r="I366" i="6"/>
  <c r="O366" i="6" s="1"/>
  <c r="M367" i="6" s="1"/>
  <c r="N366" i="6"/>
  <c r="U362" i="5"/>
  <c r="AC362" i="5" s="1"/>
  <c r="P363" i="5"/>
  <c r="G363" i="5"/>
  <c r="I363" i="5"/>
  <c r="N363" i="5"/>
  <c r="W362" i="5"/>
  <c r="O304" i="4"/>
  <c r="K304" i="4"/>
  <c r="V304" i="4"/>
  <c r="AD303" i="4"/>
  <c r="T304" i="4"/>
  <c r="B305" i="4"/>
  <c r="H305" i="4" s="1"/>
  <c r="N367" i="6" l="1"/>
  <c r="R366" i="6"/>
  <c r="P367" i="6" s="1"/>
  <c r="Q366" i="6"/>
  <c r="AB366" i="6" s="1"/>
  <c r="X365" i="6"/>
  <c r="S366" i="6"/>
  <c r="AA366" i="6"/>
  <c r="K366" i="6"/>
  <c r="B367" i="6"/>
  <c r="AC365" i="6"/>
  <c r="B364" i="5"/>
  <c r="O363" i="5"/>
  <c r="Q363" i="5"/>
  <c r="X362" i="5"/>
  <c r="V363" i="5" s="1"/>
  <c r="W363" i="5" s="1"/>
  <c r="S363" i="5"/>
  <c r="W304" i="4"/>
  <c r="M305" i="4"/>
  <c r="R304" i="4"/>
  <c r="AA304" i="4"/>
  <c r="C305" i="4"/>
  <c r="D305" i="4"/>
  <c r="J305" i="4" s="1"/>
  <c r="U366" i="6" l="1"/>
  <c r="S367" i="6" s="1"/>
  <c r="T366" i="6"/>
  <c r="AC366" i="6" s="1"/>
  <c r="Q367" i="6"/>
  <c r="D367" i="6"/>
  <c r="H367" i="6"/>
  <c r="C367" i="6"/>
  <c r="V366" i="6"/>
  <c r="AD365" i="6"/>
  <c r="M364" i="5"/>
  <c r="R363" i="5"/>
  <c r="H364" i="5"/>
  <c r="D364" i="5"/>
  <c r="C364" i="5"/>
  <c r="AB363" i="5"/>
  <c r="T363" i="5"/>
  <c r="AA363" i="5"/>
  <c r="AD362" i="5"/>
  <c r="N305" i="4"/>
  <c r="P305" i="4"/>
  <c r="U304" i="4"/>
  <c r="AB304" i="4"/>
  <c r="E305" i="4"/>
  <c r="X366" i="6" l="1"/>
  <c r="E367" i="6"/>
  <c r="G367" i="6" s="1"/>
  <c r="T367" i="6"/>
  <c r="W366" i="6"/>
  <c r="AD366" i="6" s="1"/>
  <c r="V367" i="6"/>
  <c r="J367" i="6"/>
  <c r="P364" i="5"/>
  <c r="U363" i="5"/>
  <c r="AC363" i="5" s="1"/>
  <c r="E364" i="5"/>
  <c r="N364" i="5"/>
  <c r="S305" i="4"/>
  <c r="X304" i="4"/>
  <c r="AC304" i="4"/>
  <c r="Q305" i="4"/>
  <c r="G305" i="4"/>
  <c r="I305" i="4" s="1"/>
  <c r="I367" i="6" l="1"/>
  <c r="K367" i="6" s="1"/>
  <c r="W367" i="6"/>
  <c r="G364" i="5"/>
  <c r="I364" i="5" s="1"/>
  <c r="X363" i="5"/>
  <c r="S364" i="5"/>
  <c r="Q364" i="5"/>
  <c r="K305" i="4"/>
  <c r="O305" i="4"/>
  <c r="V305" i="4"/>
  <c r="W305" i="4" s="1"/>
  <c r="AD304" i="4"/>
  <c r="T305" i="4"/>
  <c r="B306" i="4"/>
  <c r="H306" i="4" s="1"/>
  <c r="O367" i="6" l="1"/>
  <c r="M368" i="6" s="1"/>
  <c r="B368" i="6"/>
  <c r="D368" i="6" s="1"/>
  <c r="R367" i="6"/>
  <c r="AA367" i="6"/>
  <c r="B365" i="5"/>
  <c r="O364" i="5"/>
  <c r="T364" i="5"/>
  <c r="V364" i="5"/>
  <c r="AD363" i="5"/>
  <c r="M306" i="4"/>
  <c r="R305" i="4"/>
  <c r="AA305" i="4"/>
  <c r="C306" i="4"/>
  <c r="D306" i="4"/>
  <c r="J306" i="4" s="1"/>
  <c r="H368" i="6" l="1"/>
  <c r="J368" i="6"/>
  <c r="C368" i="6"/>
  <c r="E368" i="6" s="1"/>
  <c r="G368" i="6" s="1"/>
  <c r="I368" i="6" s="1"/>
  <c r="P368" i="6"/>
  <c r="U367" i="6"/>
  <c r="AB367" i="6"/>
  <c r="N368" i="6"/>
  <c r="W364" i="5"/>
  <c r="AA364" i="5"/>
  <c r="R364" i="5"/>
  <c r="M365" i="5"/>
  <c r="H365" i="5"/>
  <c r="D365" i="5"/>
  <c r="C365" i="5"/>
  <c r="E365" i="5" s="1"/>
  <c r="P306" i="4"/>
  <c r="U305" i="4"/>
  <c r="AB305" i="4"/>
  <c r="N306" i="4"/>
  <c r="E306" i="4"/>
  <c r="K368" i="6" l="1"/>
  <c r="B369" i="6"/>
  <c r="O368" i="6"/>
  <c r="AA368" i="6" s="1"/>
  <c r="Q368" i="6"/>
  <c r="S368" i="6"/>
  <c r="X367" i="6"/>
  <c r="AC367" i="6"/>
  <c r="G365" i="5"/>
  <c r="I365" i="5" s="1"/>
  <c r="AB364" i="5"/>
  <c r="U364" i="5"/>
  <c r="P365" i="5"/>
  <c r="N365" i="5"/>
  <c r="S306" i="4"/>
  <c r="X305" i="4"/>
  <c r="AC305" i="4"/>
  <c r="Q306" i="4"/>
  <c r="G306" i="4"/>
  <c r="I306" i="4" s="1"/>
  <c r="V368" i="6" l="1"/>
  <c r="AD367" i="6"/>
  <c r="T368" i="6"/>
  <c r="R368" i="6"/>
  <c r="AB368" i="6" s="1"/>
  <c r="M369" i="6"/>
  <c r="H369" i="6"/>
  <c r="D369" i="6"/>
  <c r="C369" i="6"/>
  <c r="E369" i="6" s="1"/>
  <c r="G369" i="6" s="1"/>
  <c r="B366" i="5"/>
  <c r="O365" i="5"/>
  <c r="AC364" i="5"/>
  <c r="S365" i="5"/>
  <c r="X364" i="5"/>
  <c r="AA365" i="5"/>
  <c r="Q365" i="5"/>
  <c r="V306" i="4"/>
  <c r="W306" i="4" s="1"/>
  <c r="AD305" i="4"/>
  <c r="K306" i="4"/>
  <c r="O306" i="4"/>
  <c r="T306" i="4"/>
  <c r="B307" i="4"/>
  <c r="H307" i="4" s="1"/>
  <c r="J369" i="6" l="1"/>
  <c r="I369" i="6"/>
  <c r="N369" i="6"/>
  <c r="O369" i="6"/>
  <c r="M370" i="6" s="1"/>
  <c r="P369" i="6"/>
  <c r="U368" i="6"/>
  <c r="W368" i="6"/>
  <c r="T365" i="5"/>
  <c r="M366" i="5"/>
  <c r="R365" i="5"/>
  <c r="AB365" i="5" s="1"/>
  <c r="V365" i="5"/>
  <c r="W365" i="5" s="1"/>
  <c r="AD364" i="5"/>
  <c r="H366" i="5"/>
  <c r="C366" i="5"/>
  <c r="E366" i="5" s="1"/>
  <c r="D366" i="5"/>
  <c r="M307" i="4"/>
  <c r="R306" i="4"/>
  <c r="AA306" i="4"/>
  <c r="C307" i="4"/>
  <c r="D307" i="4"/>
  <c r="J307" i="4" s="1"/>
  <c r="AA369" i="6" l="1"/>
  <c r="S369" i="6"/>
  <c r="X368" i="6"/>
  <c r="V369" i="6" s="1"/>
  <c r="Q369" i="6"/>
  <c r="R369" i="6"/>
  <c r="P370" i="6" s="1"/>
  <c r="K369" i="6"/>
  <c r="B370" i="6"/>
  <c r="N370" i="6"/>
  <c r="AC368" i="6"/>
  <c r="G366" i="5"/>
  <c r="I366" i="5" s="1"/>
  <c r="N366" i="5"/>
  <c r="P366" i="5"/>
  <c r="U365" i="5"/>
  <c r="P307" i="4"/>
  <c r="U306" i="4"/>
  <c r="AB306" i="4"/>
  <c r="N307" i="4"/>
  <c r="E307" i="4"/>
  <c r="AD368" i="6" l="1"/>
  <c r="Q370" i="6"/>
  <c r="AB369" i="6"/>
  <c r="U369" i="6"/>
  <c r="S370" i="6" s="1"/>
  <c r="W369" i="6"/>
  <c r="D370" i="6"/>
  <c r="H370" i="6"/>
  <c r="C370" i="6"/>
  <c r="E370" i="6" s="1"/>
  <c r="G370" i="6" s="1"/>
  <c r="T369" i="6"/>
  <c r="B367" i="5"/>
  <c r="O366" i="5"/>
  <c r="Q366" i="5"/>
  <c r="X365" i="5"/>
  <c r="S366" i="5"/>
  <c r="AC365" i="5"/>
  <c r="S307" i="4"/>
  <c r="X306" i="4"/>
  <c r="AC306" i="4"/>
  <c r="Q307" i="4"/>
  <c r="G307" i="4"/>
  <c r="I307" i="4" s="1"/>
  <c r="AC369" i="6" l="1"/>
  <c r="X369" i="6"/>
  <c r="V370" i="6" s="1"/>
  <c r="W370" i="6" s="1"/>
  <c r="T370" i="6"/>
  <c r="J370" i="6"/>
  <c r="I370" i="6"/>
  <c r="T366" i="5"/>
  <c r="V366" i="5"/>
  <c r="AD365" i="5"/>
  <c r="R366" i="5"/>
  <c r="AB366" i="5" s="1"/>
  <c r="M367" i="5"/>
  <c r="H367" i="5"/>
  <c r="D367" i="5"/>
  <c r="C367" i="5"/>
  <c r="E367" i="5" s="1"/>
  <c r="AA366" i="5"/>
  <c r="V307" i="4"/>
  <c r="AD306" i="4"/>
  <c r="K307" i="4"/>
  <c r="O307" i="4"/>
  <c r="T307" i="4"/>
  <c r="B308" i="4"/>
  <c r="H308" i="4" s="1"/>
  <c r="AD369" i="6" l="1"/>
  <c r="K370" i="6"/>
  <c r="O370" i="6"/>
  <c r="N367" i="5"/>
  <c r="P367" i="5"/>
  <c r="U366" i="5"/>
  <c r="AC366" i="5" s="1"/>
  <c r="G367" i="5"/>
  <c r="I367" i="5" s="1"/>
  <c r="W366" i="5"/>
  <c r="M308" i="4"/>
  <c r="R307" i="4"/>
  <c r="AA307" i="4"/>
  <c r="W307" i="4"/>
  <c r="C308" i="4"/>
  <c r="D308" i="4"/>
  <c r="J308" i="4" s="1"/>
  <c r="R370" i="6" l="1"/>
  <c r="AA370" i="6"/>
  <c r="B368" i="5"/>
  <c r="O367" i="5"/>
  <c r="S367" i="5"/>
  <c r="X366" i="5"/>
  <c r="V367" i="5" s="1"/>
  <c r="W367" i="5" s="1"/>
  <c r="AD366" i="5"/>
  <c r="Q367" i="5"/>
  <c r="P308" i="4"/>
  <c r="U307" i="4"/>
  <c r="AB307" i="4"/>
  <c r="N308" i="4"/>
  <c r="E308" i="4"/>
  <c r="U370" i="6" l="1"/>
  <c r="AB370" i="6"/>
  <c r="T367" i="5"/>
  <c r="AB367" i="5"/>
  <c r="M368" i="5"/>
  <c r="R367" i="5"/>
  <c r="AA367" i="5"/>
  <c r="H368" i="5"/>
  <c r="C368" i="5"/>
  <c r="E368" i="5" s="1"/>
  <c r="D368" i="5"/>
  <c r="X307" i="4"/>
  <c r="S308" i="4"/>
  <c r="AC307" i="4"/>
  <c r="Q308" i="4"/>
  <c r="G308" i="4"/>
  <c r="I308" i="4" s="1"/>
  <c r="X370" i="6" l="1"/>
  <c r="AD370" i="6" s="1"/>
  <c r="AC370" i="6"/>
  <c r="U367" i="5"/>
  <c r="P368" i="5"/>
  <c r="G368" i="5"/>
  <c r="I368" i="5"/>
  <c r="N368" i="5"/>
  <c r="AC367" i="5"/>
  <c r="K308" i="4"/>
  <c r="O308" i="4"/>
  <c r="T308" i="4"/>
  <c r="V308" i="4"/>
  <c r="AD307" i="4"/>
  <c r="B309" i="4"/>
  <c r="H309" i="4" s="1"/>
  <c r="B369" i="5" l="1"/>
  <c r="O368" i="5"/>
  <c r="Q368" i="5"/>
  <c r="X367" i="5"/>
  <c r="S368" i="5"/>
  <c r="M309" i="4"/>
  <c r="R308" i="4"/>
  <c r="AA308" i="4"/>
  <c r="W308" i="4"/>
  <c r="C309" i="4"/>
  <c r="D309" i="4"/>
  <c r="J309" i="4" s="1"/>
  <c r="V368" i="5" l="1"/>
  <c r="W368" i="5" s="1"/>
  <c r="AD367" i="5"/>
  <c r="M369" i="5"/>
  <c r="R368" i="5"/>
  <c r="T368" i="5"/>
  <c r="AA368" i="5"/>
  <c r="H369" i="5"/>
  <c r="D369" i="5"/>
  <c r="C369" i="5"/>
  <c r="E369" i="5" s="1"/>
  <c r="P309" i="4"/>
  <c r="U308" i="4"/>
  <c r="AB308" i="4"/>
  <c r="N309" i="4"/>
  <c r="E309" i="4"/>
  <c r="N369" i="5" l="1"/>
  <c r="G369" i="5"/>
  <c r="I369" i="5" s="1"/>
  <c r="P369" i="5"/>
  <c r="U368" i="5"/>
  <c r="AC368" i="5" s="1"/>
  <c r="AB368" i="5"/>
  <c r="X308" i="4"/>
  <c r="S309" i="4"/>
  <c r="T309" i="4" s="1"/>
  <c r="AC308" i="4"/>
  <c r="Q309" i="4"/>
  <c r="G309" i="4"/>
  <c r="I309" i="4" s="1"/>
  <c r="B370" i="5" l="1"/>
  <c r="O369" i="5"/>
  <c r="S369" i="5"/>
  <c r="X368" i="5"/>
  <c r="Q369" i="5"/>
  <c r="O309" i="4"/>
  <c r="K309" i="4"/>
  <c r="V309" i="4"/>
  <c r="AD308" i="4"/>
  <c r="B310" i="4"/>
  <c r="H310" i="4" s="1"/>
  <c r="V369" i="5" l="1"/>
  <c r="AD368" i="5"/>
  <c r="T369" i="5"/>
  <c r="AA369" i="5"/>
  <c r="M370" i="5"/>
  <c r="R369" i="5"/>
  <c r="H370" i="5"/>
  <c r="C370" i="5"/>
  <c r="E370" i="5" s="1"/>
  <c r="D370" i="5"/>
  <c r="W309" i="4"/>
  <c r="M310" i="4"/>
  <c r="R309" i="4"/>
  <c r="AA309" i="4"/>
  <c r="C310" i="4"/>
  <c r="D310" i="4"/>
  <c r="J310" i="4" s="1"/>
  <c r="U369" i="5" l="1"/>
  <c r="AC369" i="5" s="1"/>
  <c r="P370" i="5"/>
  <c r="Q370" i="5" s="1"/>
  <c r="N370" i="5"/>
  <c r="G370" i="5"/>
  <c r="I370" i="5" s="1"/>
  <c r="O370" i="5" s="1"/>
  <c r="R370" i="5" s="1"/>
  <c r="AB369" i="5"/>
  <c r="W369" i="5"/>
  <c r="N310" i="4"/>
  <c r="P310" i="4"/>
  <c r="U309" i="4"/>
  <c r="AB309" i="4"/>
  <c r="E310" i="4"/>
  <c r="AA370" i="5" l="1"/>
  <c r="AB370" i="5"/>
  <c r="X369" i="5"/>
  <c r="V370" i="5" s="1"/>
  <c r="W370" i="5" s="1"/>
  <c r="S370" i="5"/>
  <c r="S310" i="4"/>
  <c r="AC309" i="4"/>
  <c r="X309" i="4"/>
  <c r="Q310" i="4"/>
  <c r="G310" i="4"/>
  <c r="I310" i="4" s="1"/>
  <c r="T370" i="5" l="1"/>
  <c r="AD369" i="5"/>
  <c r="U370" i="5"/>
  <c r="X370" i="5" s="1"/>
  <c r="AD370" i="5" s="1"/>
  <c r="O310" i="4"/>
  <c r="K310" i="4"/>
  <c r="V310" i="4"/>
  <c r="AD309" i="4"/>
  <c r="T310" i="4"/>
  <c r="B311" i="4"/>
  <c r="H311" i="4" s="1"/>
  <c r="AC370" i="5" l="1"/>
  <c r="W310" i="4"/>
  <c r="M311" i="4"/>
  <c r="R310" i="4"/>
  <c r="AA310" i="4"/>
  <c r="C311" i="4"/>
  <c r="D311" i="4"/>
  <c r="J311" i="4" s="1"/>
  <c r="N311" i="4" l="1"/>
  <c r="P311" i="4"/>
  <c r="U310" i="4"/>
  <c r="AB310" i="4"/>
  <c r="E311" i="4"/>
  <c r="Q311" i="4" l="1"/>
  <c r="S311" i="4"/>
  <c r="X310" i="4"/>
  <c r="AC310" i="4"/>
  <c r="G311" i="4"/>
  <c r="I311" i="4" s="1"/>
  <c r="V311" i="4" l="1"/>
  <c r="AD310" i="4"/>
  <c r="T311" i="4"/>
  <c r="K311" i="4"/>
  <c r="O311" i="4"/>
  <c r="B312" i="4"/>
  <c r="H312" i="4" s="1"/>
  <c r="M312" i="4" l="1"/>
  <c r="R311" i="4"/>
  <c r="AA311" i="4"/>
  <c r="W311" i="4"/>
  <c r="C312" i="4"/>
  <c r="D312" i="4"/>
  <c r="J312" i="4" s="1"/>
  <c r="P312" i="4" l="1"/>
  <c r="U311" i="4"/>
  <c r="AB311" i="4"/>
  <c r="N312" i="4"/>
  <c r="E312" i="4"/>
  <c r="X311" i="4" l="1"/>
  <c r="S312" i="4"/>
  <c r="AC311" i="4"/>
  <c r="Q312" i="4"/>
  <c r="G312" i="4"/>
  <c r="I312" i="4" s="1"/>
  <c r="K312" i="4" l="1"/>
  <c r="O312" i="4"/>
  <c r="T312" i="4"/>
  <c r="V312" i="4"/>
  <c r="W312" i="4" s="1"/>
  <c r="AD311" i="4"/>
  <c r="B313" i="4"/>
  <c r="H313" i="4" s="1"/>
  <c r="M313" i="4" l="1"/>
  <c r="R312" i="4"/>
  <c r="AA312" i="4"/>
  <c r="C313" i="4"/>
  <c r="D313" i="4"/>
  <c r="J313" i="4" s="1"/>
  <c r="N313" i="4" l="1"/>
  <c r="P313" i="4"/>
  <c r="U312" i="4"/>
  <c r="AB312" i="4"/>
  <c r="E313" i="4"/>
  <c r="Q313" i="4" l="1"/>
  <c r="S313" i="4"/>
  <c r="X312" i="4"/>
  <c r="AC312" i="4"/>
  <c r="G313" i="4"/>
  <c r="I313" i="4" s="1"/>
  <c r="V313" i="4" l="1"/>
  <c r="W313" i="4" s="1"/>
  <c r="AD312" i="4"/>
  <c r="T313" i="4"/>
  <c r="K313" i="4"/>
  <c r="O313" i="4"/>
  <c r="B314" i="4"/>
  <c r="H314" i="4" s="1"/>
  <c r="M314" i="4" l="1"/>
  <c r="R313" i="4"/>
  <c r="AA313" i="4"/>
  <c r="C314" i="4"/>
  <c r="D314" i="4"/>
  <c r="J314" i="4" s="1"/>
  <c r="P314" i="4" l="1"/>
  <c r="U313" i="4"/>
  <c r="AB313" i="4"/>
  <c r="N314" i="4"/>
  <c r="E314" i="4"/>
  <c r="S314" i="4" l="1"/>
  <c r="X313" i="4"/>
  <c r="AC313" i="4"/>
  <c r="Q314" i="4"/>
  <c r="G314" i="4"/>
  <c r="V314" i="4" l="1"/>
  <c r="W314" i="4" s="1"/>
  <c r="AD313" i="4"/>
  <c r="T314" i="4"/>
  <c r="I314" i="4"/>
  <c r="B315" i="4" l="1"/>
  <c r="C315" i="4" s="1"/>
  <c r="O314" i="4"/>
  <c r="K314" i="4"/>
  <c r="M315" i="4" l="1"/>
  <c r="R314" i="4"/>
  <c r="AA314" i="4"/>
  <c r="H315" i="4"/>
  <c r="D315" i="4"/>
  <c r="J315" i="4" s="1"/>
  <c r="N315" i="4" l="1"/>
  <c r="P315" i="4"/>
  <c r="U314" i="4"/>
  <c r="AB314" i="4"/>
  <c r="E315" i="4"/>
  <c r="G315" i="4" s="1"/>
  <c r="I315" i="4" s="1"/>
  <c r="B316" i="4" s="1"/>
  <c r="H316" i="4" l="1"/>
  <c r="C316" i="4"/>
  <c r="D316" i="4"/>
  <c r="J316" i="4" s="1"/>
  <c r="K315" i="4"/>
  <c r="Q315" i="4"/>
  <c r="O315" i="4"/>
  <c r="AA315" i="4" s="1"/>
  <c r="S315" i="4"/>
  <c r="X314" i="4"/>
  <c r="AC314" i="4"/>
  <c r="E316" i="4" l="1"/>
  <c r="G316" i="4" s="1"/>
  <c r="I316" i="4" s="1"/>
  <c r="B317" i="4" s="1"/>
  <c r="V315" i="4"/>
  <c r="W315" i="4" s="1"/>
  <c r="AD314" i="4"/>
  <c r="T315" i="4"/>
  <c r="M316" i="4"/>
  <c r="R315" i="4"/>
  <c r="AB315" i="4" s="1"/>
  <c r="H317" i="4" l="1"/>
  <c r="C317" i="4"/>
  <c r="K316" i="4"/>
  <c r="P316" i="4"/>
  <c r="U315" i="4"/>
  <c r="N316" i="4"/>
  <c r="O316" i="4"/>
  <c r="M317" i="4" s="1"/>
  <c r="D317" i="4"/>
  <c r="J317" i="4" s="1"/>
  <c r="R316" i="4" l="1"/>
  <c r="P317" i="4" s="1"/>
  <c r="AA316" i="4"/>
  <c r="S316" i="4"/>
  <c r="X315" i="4"/>
  <c r="Q316" i="4"/>
  <c r="AB316" i="4" s="1"/>
  <c r="N317" i="4"/>
  <c r="AC315" i="4"/>
  <c r="E317" i="4"/>
  <c r="U316" i="4" l="1"/>
  <c r="S317" i="4" s="1"/>
  <c r="Q317" i="4"/>
  <c r="V316" i="4"/>
  <c r="W316" i="4" s="1"/>
  <c r="AD315" i="4"/>
  <c r="T316" i="4"/>
  <c r="AC316" i="4" s="1"/>
  <c r="G317" i="4"/>
  <c r="I317" i="4" s="1"/>
  <c r="X316" i="4" l="1"/>
  <c r="V317" i="4" s="1"/>
  <c r="W317" i="4" s="1"/>
  <c r="K317" i="4"/>
  <c r="O317" i="4"/>
  <c r="T317" i="4"/>
  <c r="B318" i="4"/>
  <c r="H318" i="4" s="1"/>
  <c r="AD316" i="4" l="1"/>
  <c r="D318" i="4"/>
  <c r="J318" i="4" s="1"/>
  <c r="C318" i="4"/>
  <c r="E318" i="4" s="1"/>
  <c r="R317" i="4"/>
  <c r="M318" i="4"/>
  <c r="AA317" i="4"/>
  <c r="N318" i="4" l="1"/>
  <c r="P318" i="4"/>
  <c r="U317" i="4"/>
  <c r="AB317" i="4"/>
  <c r="G318" i="4"/>
  <c r="I318" i="4" s="1"/>
  <c r="O318" i="4" s="1"/>
  <c r="M319" i="4" l="1"/>
  <c r="R318" i="4"/>
  <c r="U318" i="4" s="1"/>
  <c r="X317" i="4"/>
  <c r="S318" i="4"/>
  <c r="AC317" i="4"/>
  <c r="Q318" i="4"/>
  <c r="AB318" i="4" s="1"/>
  <c r="AA318" i="4"/>
  <c r="K318" i="4"/>
  <c r="B319" i="4"/>
  <c r="H319" i="4" s="1"/>
  <c r="P319" i="4" l="1"/>
  <c r="Q319" i="4"/>
  <c r="D319" i="4"/>
  <c r="J319" i="4" s="1"/>
  <c r="T318" i="4"/>
  <c r="AC318" i="4" s="1"/>
  <c r="S319" i="4"/>
  <c r="V318" i="4"/>
  <c r="W318" i="4" s="1"/>
  <c r="AD317" i="4"/>
  <c r="C319" i="4"/>
  <c r="E319" i="4" s="1"/>
  <c r="G319" i="4" s="1"/>
  <c r="I319" i="4" s="1"/>
  <c r="N319" i="4"/>
  <c r="K319" i="4" l="1"/>
  <c r="O319" i="4"/>
  <c r="AA319" i="4" s="1"/>
  <c r="T319" i="4"/>
  <c r="X318" i="4"/>
  <c r="V319" i="4" s="1"/>
  <c r="W319" i="4" s="1"/>
  <c r="B320" i="4"/>
  <c r="H320" i="4" s="1"/>
  <c r="AD318" i="4" l="1"/>
  <c r="M320" i="4"/>
  <c r="R319" i="4"/>
  <c r="D320" i="4"/>
  <c r="J320" i="4" s="1"/>
  <c r="C320" i="4"/>
  <c r="E320" i="4" s="1"/>
  <c r="P320" i="4" l="1"/>
  <c r="U319" i="4"/>
  <c r="AB319" i="4"/>
  <c r="N320" i="4"/>
  <c r="G320" i="4"/>
  <c r="I320" i="4" s="1"/>
  <c r="O320" i="4" s="1"/>
  <c r="M321" i="4" l="1"/>
  <c r="R320" i="4"/>
  <c r="U320" i="4" s="1"/>
  <c r="AA320" i="4"/>
  <c r="X319" i="4"/>
  <c r="S320" i="4"/>
  <c r="AC319" i="4"/>
  <c r="Q320" i="4"/>
  <c r="AB320" i="4" s="1"/>
  <c r="B321" i="4"/>
  <c r="H321" i="4" s="1"/>
  <c r="K320" i="4"/>
  <c r="D321" i="4"/>
  <c r="J321" i="4" s="1"/>
  <c r="P321" i="4" l="1"/>
  <c r="Q321" i="4" s="1"/>
  <c r="V320" i="4"/>
  <c r="W320" i="4" s="1"/>
  <c r="AD319" i="4"/>
  <c r="T320" i="4"/>
  <c r="AC320" i="4" s="1"/>
  <c r="S321" i="4"/>
  <c r="X320" i="4"/>
  <c r="V321" i="4" s="1"/>
  <c r="W321" i="4" s="1"/>
  <c r="N321" i="4"/>
  <c r="C321" i="4"/>
  <c r="E321" i="4" s="1"/>
  <c r="AD320" i="4" l="1"/>
  <c r="T321" i="4"/>
  <c r="G321" i="4"/>
  <c r="I321" i="4" s="1"/>
  <c r="O321" i="4" s="1"/>
  <c r="AA321" i="4" s="1"/>
  <c r="M322" i="4" l="1"/>
  <c r="R321" i="4"/>
  <c r="B322" i="4"/>
  <c r="H322" i="4" s="1"/>
  <c r="K321" i="4"/>
  <c r="D322" i="4" l="1"/>
  <c r="J322" i="4" s="1"/>
  <c r="P322" i="4"/>
  <c r="U321" i="4"/>
  <c r="AB321" i="4"/>
  <c r="N322" i="4"/>
  <c r="C322" i="4"/>
  <c r="E322" i="4" s="1"/>
  <c r="X321" i="4" l="1"/>
  <c r="S322" i="4"/>
  <c r="AC321" i="4"/>
  <c r="Q322" i="4"/>
  <c r="G322" i="4"/>
  <c r="I322" i="4" s="1"/>
  <c r="K322" i="4" l="1"/>
  <c r="O322" i="4"/>
  <c r="T322" i="4"/>
  <c r="V322" i="4"/>
  <c r="W322" i="4" s="1"/>
  <c r="AD321" i="4"/>
  <c r="B323" i="4"/>
  <c r="H323" i="4" s="1"/>
  <c r="M323" i="4" l="1"/>
  <c r="R322" i="4"/>
  <c r="AA322" i="4"/>
  <c r="C323" i="4"/>
  <c r="E323" i="4" s="1"/>
  <c r="D323" i="4"/>
  <c r="J323" i="4" s="1"/>
  <c r="N323" i="4" l="1"/>
  <c r="P323" i="4"/>
  <c r="U322" i="4"/>
  <c r="AB322" i="4"/>
  <c r="G323" i="4"/>
  <c r="I323" i="4" s="1"/>
  <c r="O323" i="4" s="1"/>
  <c r="M324" i="4" s="1"/>
  <c r="R323" i="4" l="1"/>
  <c r="P324" i="4" s="1"/>
  <c r="N324" i="4"/>
  <c r="Q323" i="4"/>
  <c r="AB323" i="4" s="1"/>
  <c r="S323" i="4"/>
  <c r="X322" i="4"/>
  <c r="AC322" i="4"/>
  <c r="AA323" i="4"/>
  <c r="B324" i="4"/>
  <c r="H324" i="4" s="1"/>
  <c r="K323" i="4"/>
  <c r="C324" i="4"/>
  <c r="T323" i="4" l="1"/>
  <c r="D324" i="4"/>
  <c r="J324" i="4" s="1"/>
  <c r="U323" i="4"/>
  <c r="S324" i="4" s="1"/>
  <c r="V323" i="4"/>
  <c r="W323" i="4" s="1"/>
  <c r="AD322" i="4"/>
  <c r="Q324" i="4"/>
  <c r="E324" i="4" l="1"/>
  <c r="X323" i="4"/>
  <c r="V324" i="4" s="1"/>
  <c r="W324" i="4" s="1"/>
  <c r="T324" i="4"/>
  <c r="AC323" i="4"/>
  <c r="G324" i="4" l="1"/>
  <c r="I324" i="4" s="1"/>
  <c r="AD323" i="4"/>
  <c r="K324" i="4" l="1"/>
  <c r="O324" i="4"/>
  <c r="B325" i="4"/>
  <c r="H325" i="4" l="1"/>
  <c r="D325" i="4"/>
  <c r="J325" i="4" s="1"/>
  <c r="C325" i="4"/>
  <c r="AA324" i="4"/>
  <c r="R324" i="4"/>
  <c r="M325" i="4"/>
  <c r="N325" i="4" s="1"/>
  <c r="P325" i="4" l="1"/>
  <c r="Q325" i="4" s="1"/>
  <c r="U324" i="4"/>
  <c r="AB324" i="4"/>
  <c r="E325" i="4"/>
  <c r="G325" i="4" s="1"/>
  <c r="I325" i="4" s="1"/>
  <c r="X324" i="4" l="1"/>
  <c r="S325" i="4"/>
  <c r="T325" i="4" s="1"/>
  <c r="AC324" i="4"/>
  <c r="O325" i="4"/>
  <c r="B326" i="4"/>
  <c r="K325" i="4"/>
  <c r="AA325" i="4" l="1"/>
  <c r="R325" i="4"/>
  <c r="M326" i="4"/>
  <c r="N326" i="4" s="1"/>
  <c r="H326" i="4"/>
  <c r="C326" i="4"/>
  <c r="D326" i="4"/>
  <c r="J326" i="4" s="1"/>
  <c r="AD324" i="4"/>
  <c r="V325" i="4"/>
  <c r="W325" i="4" s="1"/>
  <c r="E326" i="4" l="1"/>
  <c r="G326" i="4" s="1"/>
  <c r="I326" i="4" s="1"/>
  <c r="U325" i="4"/>
  <c r="P326" i="4"/>
  <c r="Q326" i="4" s="1"/>
  <c r="AB325" i="4"/>
  <c r="S326" i="4" l="1"/>
  <c r="T326" i="4" s="1"/>
  <c r="AC325" i="4"/>
  <c r="X325" i="4"/>
  <c r="O326" i="4"/>
  <c r="B327" i="4"/>
  <c r="K326" i="4"/>
  <c r="AA326" i="4" l="1"/>
  <c r="M327" i="4"/>
  <c r="N327" i="4" s="1"/>
  <c r="R326" i="4"/>
  <c r="H327" i="4"/>
  <c r="C327" i="4"/>
  <c r="E327" i="4" s="1"/>
  <c r="G327" i="4" s="1"/>
  <c r="D327" i="4"/>
  <c r="V326" i="4"/>
  <c r="W326" i="4" s="1"/>
  <c r="AD325" i="4"/>
  <c r="J327" i="4" l="1"/>
  <c r="I327" i="4"/>
  <c r="U326" i="4"/>
  <c r="AB326" i="4"/>
  <c r="P327" i="4"/>
  <c r="Q327" i="4" s="1"/>
  <c r="AC326" i="4" l="1"/>
  <c r="X326" i="4"/>
  <c r="S327" i="4"/>
  <c r="T327" i="4" s="1"/>
  <c r="K327" i="4"/>
  <c r="O327" i="4"/>
  <c r="B328" i="4"/>
  <c r="R327" i="4" l="1"/>
  <c r="M328" i="4"/>
  <c r="N328" i="4" s="1"/>
  <c r="AA327" i="4"/>
  <c r="D328" i="4"/>
  <c r="C328" i="4"/>
  <c r="E328" i="4" s="1"/>
  <c r="G328" i="4" s="1"/>
  <c r="I328" i="4" s="1"/>
  <c r="H328" i="4"/>
  <c r="J328" i="4" s="1"/>
  <c r="V327" i="4"/>
  <c r="W327" i="4" s="1"/>
  <c r="AD326" i="4"/>
  <c r="AB327" i="4" l="1"/>
  <c r="U327" i="4"/>
  <c r="P328" i="4"/>
  <c r="Q328" i="4" s="1"/>
  <c r="B329" i="4"/>
  <c r="O328" i="4"/>
  <c r="H329" i="4"/>
  <c r="C329" i="4"/>
  <c r="D329" i="4"/>
  <c r="K328" i="4"/>
  <c r="S328" i="4" l="1"/>
  <c r="T328" i="4" s="1"/>
  <c r="AC327" i="4"/>
  <c r="X327" i="4"/>
  <c r="M329" i="4"/>
  <c r="R328" i="4"/>
  <c r="AA328" i="4"/>
  <c r="J329" i="4"/>
  <c r="E329" i="4"/>
  <c r="V328" i="4" l="1"/>
  <c r="W328" i="4" s="1"/>
  <c r="AD327" i="4"/>
  <c r="P329" i="4"/>
  <c r="U328" i="4"/>
  <c r="AB328" i="4"/>
  <c r="N329" i="4"/>
  <c r="G329" i="4"/>
  <c r="I329" i="4" s="1"/>
  <c r="O329" i="4" s="1"/>
  <c r="M330" i="4" s="1"/>
  <c r="N330" i="4" l="1"/>
  <c r="AA329" i="4"/>
  <c r="R329" i="4"/>
  <c r="P330" i="4" s="1"/>
  <c r="X328" i="4"/>
  <c r="S329" i="4"/>
  <c r="AC328" i="4"/>
  <c r="Q329" i="4"/>
  <c r="AB329" i="4" s="1"/>
  <c r="B330" i="4"/>
  <c r="K329" i="4"/>
  <c r="U329" i="4" l="1"/>
  <c r="S330" i="4" s="1"/>
  <c r="T330" i="4" s="1"/>
  <c r="T329" i="4"/>
  <c r="Q330" i="4"/>
  <c r="V329" i="4"/>
  <c r="W329" i="4" s="1"/>
  <c r="AD328" i="4"/>
  <c r="H330" i="4"/>
  <c r="D330" i="4"/>
  <c r="C330" i="4"/>
  <c r="E330" i="4" s="1"/>
  <c r="J330" i="4" l="1"/>
  <c r="AC329" i="4"/>
  <c r="X329" i="4"/>
  <c r="V330" i="4" s="1"/>
  <c r="W330" i="4" s="1"/>
  <c r="G330" i="4"/>
  <c r="AD329" i="4" l="1"/>
  <c r="I330" i="4"/>
  <c r="B331" i="4" l="1"/>
  <c r="H331" i="4" s="1"/>
  <c r="O330" i="4"/>
  <c r="C331" i="4"/>
  <c r="K330" i="4"/>
  <c r="D331" i="4" l="1"/>
  <c r="J331" i="4" s="1"/>
  <c r="M331" i="4"/>
  <c r="R330" i="4"/>
  <c r="AA330" i="4"/>
  <c r="E331" i="4" l="1"/>
  <c r="G331" i="4" s="1"/>
  <c r="N331" i="4"/>
  <c r="P331" i="4"/>
  <c r="U330" i="4"/>
  <c r="AB330" i="4"/>
  <c r="I331" i="4"/>
  <c r="B332" i="4" s="1"/>
  <c r="Q331" i="4" l="1"/>
  <c r="O331" i="4"/>
  <c r="X330" i="4"/>
  <c r="S331" i="4"/>
  <c r="AC330" i="4"/>
  <c r="AA331" i="4"/>
  <c r="K331" i="4"/>
  <c r="H332" i="4"/>
  <c r="D332" i="4"/>
  <c r="C332" i="4"/>
  <c r="E332" i="4" s="1"/>
  <c r="J332" i="4" l="1"/>
  <c r="V331" i="4"/>
  <c r="W331" i="4" s="1"/>
  <c r="AD330" i="4"/>
  <c r="M332" i="4"/>
  <c r="R331" i="4"/>
  <c r="T331" i="4"/>
  <c r="G332" i="4"/>
  <c r="I332" i="4"/>
  <c r="P332" i="4" l="1"/>
  <c r="U331" i="4"/>
  <c r="AB331" i="4"/>
  <c r="N332" i="4"/>
  <c r="O332" i="4"/>
  <c r="R332" i="4" s="1"/>
  <c r="P333" i="4" s="1"/>
  <c r="K332" i="4"/>
  <c r="B333" i="4"/>
  <c r="M333" i="4" l="1"/>
  <c r="N333" i="4" s="1"/>
  <c r="AA332" i="4"/>
  <c r="S332" i="4"/>
  <c r="X331" i="4"/>
  <c r="Q333" i="4"/>
  <c r="Q332" i="4"/>
  <c r="AB332" i="4" s="1"/>
  <c r="U332" i="4"/>
  <c r="S333" i="4" s="1"/>
  <c r="AC331" i="4"/>
  <c r="H333" i="4"/>
  <c r="D333" i="4"/>
  <c r="C333" i="4"/>
  <c r="E333" i="4" l="1"/>
  <c r="T333" i="4"/>
  <c r="V332" i="4"/>
  <c r="W332" i="4" s="1"/>
  <c r="AD331" i="4"/>
  <c r="T332" i="4"/>
  <c r="AC332" i="4" s="1"/>
  <c r="G333" i="4"/>
  <c r="I333" i="4" s="1"/>
  <c r="O333" i="4" s="1"/>
  <c r="AA333" i="4" s="1"/>
  <c r="J333" i="4"/>
  <c r="X332" i="4" l="1"/>
  <c r="V333" i="4" s="1"/>
  <c r="R333" i="4"/>
  <c r="M334" i="4"/>
  <c r="B334" i="4"/>
  <c r="K333" i="4"/>
  <c r="N334" i="4" l="1"/>
  <c r="U333" i="4"/>
  <c r="P334" i="4"/>
  <c r="AB333" i="4"/>
  <c r="W333" i="4"/>
  <c r="AD332" i="4"/>
  <c r="H334" i="4"/>
  <c r="C334" i="4"/>
  <c r="D334" i="4"/>
  <c r="J334" i="4" s="1"/>
  <c r="Q334" i="4" l="1"/>
  <c r="S334" i="4"/>
  <c r="X333" i="4"/>
  <c r="V334" i="4" s="1"/>
  <c r="AC333" i="4"/>
  <c r="E334" i="4"/>
  <c r="W334" i="4" l="1"/>
  <c r="T334" i="4"/>
  <c r="AD333" i="4"/>
  <c r="G334" i="4"/>
  <c r="I334" i="4" l="1"/>
  <c r="B335" i="4" l="1"/>
  <c r="O334" i="4"/>
  <c r="K334" i="4"/>
  <c r="H335" i="4"/>
  <c r="C335" i="4"/>
  <c r="E335" i="4" s="1"/>
  <c r="D335" i="4"/>
  <c r="J335" i="4" s="1"/>
  <c r="M335" i="4" l="1"/>
  <c r="R334" i="4"/>
  <c r="AA334" i="4"/>
  <c r="G335" i="4"/>
  <c r="I335" i="4" s="1"/>
  <c r="P335" i="4" l="1"/>
  <c r="U334" i="4"/>
  <c r="AB334" i="4"/>
  <c r="N335" i="4"/>
  <c r="O335" i="4"/>
  <c r="M336" i="4" s="1"/>
  <c r="K335" i="4"/>
  <c r="B336" i="4"/>
  <c r="N336" i="4" l="1"/>
  <c r="AA335" i="4"/>
  <c r="R335" i="4"/>
  <c r="P336" i="4" s="1"/>
  <c r="X334" i="4"/>
  <c r="S335" i="4"/>
  <c r="AC334" i="4"/>
  <c r="Q335" i="4"/>
  <c r="H336" i="4"/>
  <c r="C336" i="4"/>
  <c r="D336" i="4"/>
  <c r="J336" i="4" s="1"/>
  <c r="AB335" i="4" l="1"/>
  <c r="U335" i="4"/>
  <c r="S336" i="4" s="1"/>
  <c r="T335" i="4"/>
  <c r="AC335" i="4" s="1"/>
  <c r="Q336" i="4"/>
  <c r="V335" i="4"/>
  <c r="W335" i="4" s="1"/>
  <c r="AD334" i="4"/>
  <c r="E336" i="4"/>
  <c r="T336" i="4" l="1"/>
  <c r="X335" i="4"/>
  <c r="V336" i="4" s="1"/>
  <c r="W336" i="4" s="1"/>
  <c r="G336" i="4"/>
  <c r="I336" i="4" s="1"/>
  <c r="O336" i="4" s="1"/>
  <c r="M337" i="4" l="1"/>
  <c r="R336" i="4"/>
  <c r="AA336" i="4"/>
  <c r="AD335" i="4"/>
  <c r="B337" i="4"/>
  <c r="K336" i="4"/>
  <c r="P337" i="4" l="1"/>
  <c r="U336" i="4"/>
  <c r="AB336" i="4"/>
  <c r="N337" i="4"/>
  <c r="H337" i="4"/>
  <c r="C337" i="4"/>
  <c r="D337" i="4"/>
  <c r="J337" i="4" s="1"/>
  <c r="E337" i="4" l="1"/>
  <c r="G337" i="4" s="1"/>
  <c r="S337" i="4"/>
  <c r="X336" i="4"/>
  <c r="AC336" i="4"/>
  <c r="Q337" i="4"/>
  <c r="I337" i="4"/>
  <c r="O337" i="4" s="1"/>
  <c r="R337" i="4" l="1"/>
  <c r="M338" i="4"/>
  <c r="V337" i="4"/>
  <c r="W337" i="4" s="1"/>
  <c r="AD336" i="4"/>
  <c r="T337" i="4"/>
  <c r="AB337" i="4"/>
  <c r="AA337" i="4"/>
  <c r="B338" i="4"/>
  <c r="K337" i="4"/>
  <c r="N338" i="4" l="1"/>
  <c r="P338" i="4"/>
  <c r="U337" i="4"/>
  <c r="H338" i="4"/>
  <c r="C338" i="4"/>
  <c r="D338" i="4"/>
  <c r="J338" i="4" l="1"/>
  <c r="S338" i="4"/>
  <c r="X337" i="4"/>
  <c r="Q338" i="4"/>
  <c r="E338" i="4"/>
  <c r="AC337" i="4"/>
  <c r="G338" i="4" l="1"/>
  <c r="I338" i="4" s="1"/>
  <c r="K338" i="4" s="1"/>
  <c r="V338" i="4"/>
  <c r="W338" i="4" s="1"/>
  <c r="AD337" i="4"/>
  <c r="T338" i="4"/>
  <c r="B339" i="4" l="1"/>
  <c r="O338" i="4"/>
  <c r="M339" i="4" l="1"/>
  <c r="R338" i="4"/>
  <c r="AA338" i="4"/>
  <c r="D339" i="4"/>
  <c r="C339" i="4"/>
  <c r="E339" i="4" s="1"/>
  <c r="H339" i="4"/>
  <c r="J339" i="4" l="1"/>
  <c r="U338" i="4"/>
  <c r="P339" i="4"/>
  <c r="AB338" i="4"/>
  <c r="G339" i="4"/>
  <c r="I339" i="4" s="1"/>
  <c r="N339" i="4"/>
  <c r="Q339" i="4" l="1"/>
  <c r="K339" i="4"/>
  <c r="B340" i="4"/>
  <c r="S339" i="4"/>
  <c r="X338" i="4"/>
  <c r="AC338" i="4"/>
  <c r="O339" i="4"/>
  <c r="V339" i="4" l="1"/>
  <c r="W339" i="4" s="1"/>
  <c r="AD338" i="4"/>
  <c r="T339" i="4"/>
  <c r="M340" i="4"/>
  <c r="R339" i="4"/>
  <c r="D340" i="4"/>
  <c r="H340" i="4"/>
  <c r="C340" i="4"/>
  <c r="E340" i="4" s="1"/>
  <c r="AA339" i="4"/>
  <c r="J340" i="4" l="1"/>
  <c r="P340" i="4"/>
  <c r="U339" i="4"/>
  <c r="AC339" i="4" s="1"/>
  <c r="G340" i="4"/>
  <c r="I340" i="4" s="1"/>
  <c r="O340" i="4" s="1"/>
  <c r="R340" i="4" s="1"/>
  <c r="P341" i="4" s="1"/>
  <c r="N340" i="4"/>
  <c r="AB339" i="4"/>
  <c r="Q341" i="4" l="1"/>
  <c r="M341" i="4"/>
  <c r="AA340" i="4"/>
  <c r="S340" i="4"/>
  <c r="X339" i="4"/>
  <c r="B341" i="4"/>
  <c r="K340" i="4"/>
  <c r="Q340" i="4"/>
  <c r="AB340" i="4" s="1"/>
  <c r="U340" i="4"/>
  <c r="H341" i="4" l="1"/>
  <c r="C341" i="4"/>
  <c r="D341" i="4"/>
  <c r="J341" i="4" s="1"/>
  <c r="N341" i="4"/>
  <c r="V340" i="4"/>
  <c r="W340" i="4" s="1"/>
  <c r="AD339" i="4"/>
  <c r="T340" i="4"/>
  <c r="AC340" i="4" s="1"/>
  <c r="S341" i="4"/>
  <c r="X340" i="4" l="1"/>
  <c r="V341" i="4" s="1"/>
  <c r="W341" i="4" s="1"/>
  <c r="E341" i="4"/>
  <c r="T341" i="4"/>
  <c r="AD340" i="4"/>
  <c r="G341" i="4" l="1"/>
  <c r="I341" i="4" s="1"/>
  <c r="B342" i="4" l="1"/>
  <c r="K341" i="4"/>
  <c r="O341" i="4"/>
  <c r="M342" i="4" l="1"/>
  <c r="R341" i="4"/>
  <c r="AA341" i="4"/>
  <c r="H342" i="4"/>
  <c r="C342" i="4"/>
  <c r="E342" i="4" s="1"/>
  <c r="G342" i="4" s="1"/>
  <c r="I342" i="4" s="1"/>
  <c r="D342" i="4"/>
  <c r="J342" i="4" l="1"/>
  <c r="K342" i="4" s="1"/>
  <c r="B343" i="4"/>
  <c r="P342" i="4"/>
  <c r="U341" i="4"/>
  <c r="AB341" i="4"/>
  <c r="N342" i="4"/>
  <c r="AA342" i="4" s="1"/>
  <c r="O342" i="4"/>
  <c r="M343" i="4" s="1"/>
  <c r="R342" i="4" l="1"/>
  <c r="S342" i="4"/>
  <c r="X341" i="4"/>
  <c r="AC341" i="4"/>
  <c r="N343" i="4"/>
  <c r="Q342" i="4"/>
  <c r="AB342" i="4" s="1"/>
  <c r="P343" i="4"/>
  <c r="U342" i="4"/>
  <c r="S343" i="4" s="1"/>
  <c r="H343" i="4"/>
  <c r="D343" i="4"/>
  <c r="J343" i="4" s="1"/>
  <c r="C343" i="4"/>
  <c r="E343" i="4" s="1"/>
  <c r="G343" i="4" s="1"/>
  <c r="I343" i="4" s="1"/>
  <c r="K343" i="4" l="1"/>
  <c r="B344" i="4"/>
  <c r="O343" i="4"/>
  <c r="AA343" i="4" s="1"/>
  <c r="T343" i="4"/>
  <c r="V342" i="4"/>
  <c r="W342" i="4" s="1"/>
  <c r="AD341" i="4"/>
  <c r="Q343" i="4"/>
  <c r="T342" i="4"/>
  <c r="AC342" i="4" s="1"/>
  <c r="X342" i="4"/>
  <c r="V343" i="4" s="1"/>
  <c r="W343" i="4" s="1"/>
  <c r="AD342" i="4" l="1"/>
  <c r="M344" i="4"/>
  <c r="R343" i="4"/>
  <c r="D344" i="4"/>
  <c r="C344" i="4"/>
  <c r="E344" i="4" s="1"/>
  <c r="G344" i="4" s="1"/>
  <c r="H344" i="4"/>
  <c r="I344" i="4" l="1"/>
  <c r="P344" i="4"/>
  <c r="U343" i="4"/>
  <c r="J344" i="4"/>
  <c r="N344" i="4"/>
  <c r="O344" i="4"/>
  <c r="M345" i="4" s="1"/>
  <c r="AB343" i="4"/>
  <c r="N345" i="4" l="1"/>
  <c r="R344" i="4"/>
  <c r="P345" i="4" s="1"/>
  <c r="X343" i="4"/>
  <c r="S344" i="4"/>
  <c r="AC343" i="4"/>
  <c r="Q344" i="4"/>
  <c r="AA344" i="4"/>
  <c r="B345" i="4"/>
  <c r="K344" i="4"/>
  <c r="Q345" i="4" l="1"/>
  <c r="U344" i="4"/>
  <c r="S345" i="4" s="1"/>
  <c r="T344" i="4"/>
  <c r="H345" i="4"/>
  <c r="C345" i="4"/>
  <c r="D345" i="4"/>
  <c r="V344" i="4"/>
  <c r="W344" i="4" s="1"/>
  <c r="AD343" i="4"/>
  <c r="AB344" i="4"/>
  <c r="AC344" i="4" l="1"/>
  <c r="J345" i="4"/>
  <c r="E345" i="4"/>
  <c r="G345" i="4" s="1"/>
  <c r="T345" i="4"/>
  <c r="X344" i="4"/>
  <c r="V345" i="4" s="1"/>
  <c r="W345" i="4" s="1"/>
  <c r="K345" i="4"/>
  <c r="I345" i="4"/>
  <c r="B346" i="4" l="1"/>
  <c r="O345" i="4"/>
  <c r="AD344" i="4"/>
  <c r="H346" i="4"/>
  <c r="D346" i="4"/>
  <c r="J346" i="4" s="1"/>
  <c r="C346" i="4"/>
  <c r="E346" i="4" s="1"/>
  <c r="M346" i="4" l="1"/>
  <c r="R345" i="4"/>
  <c r="AA345" i="4"/>
  <c r="G346" i="4"/>
  <c r="I346" i="4" s="1"/>
  <c r="P346" i="4" l="1"/>
  <c r="U345" i="4"/>
  <c r="AB345" i="4"/>
  <c r="N346" i="4"/>
  <c r="O346" i="4"/>
  <c r="M347" i="4" s="1"/>
  <c r="K346" i="4"/>
  <c r="B347" i="4"/>
  <c r="AA346" i="4" l="1"/>
  <c r="R346" i="4"/>
  <c r="S346" i="4"/>
  <c r="X345" i="4"/>
  <c r="AC345" i="4"/>
  <c r="N347" i="4"/>
  <c r="Q346" i="4"/>
  <c r="AB346" i="4" s="1"/>
  <c r="P347" i="4"/>
  <c r="U346" i="4"/>
  <c r="S347" i="4" s="1"/>
  <c r="H347" i="4"/>
  <c r="D347" i="4"/>
  <c r="C347" i="4"/>
  <c r="E347" i="4" l="1"/>
  <c r="G347" i="4" s="1"/>
  <c r="I347" i="4" s="1"/>
  <c r="V346" i="4"/>
  <c r="W346" i="4" s="1"/>
  <c r="AD345" i="4"/>
  <c r="T347" i="4"/>
  <c r="T346" i="4"/>
  <c r="AC346" i="4" s="1"/>
  <c r="X346" i="4"/>
  <c r="V347" i="4" s="1"/>
  <c r="W347" i="4" s="1"/>
  <c r="Q347" i="4"/>
  <c r="J347" i="4"/>
  <c r="B348" i="4" l="1"/>
  <c r="H348" i="4" s="1"/>
  <c r="O347" i="4"/>
  <c r="AD346" i="4"/>
  <c r="D348" i="4"/>
  <c r="C348" i="4"/>
  <c r="E348" i="4" s="1"/>
  <c r="K347" i="4"/>
  <c r="J348" i="4" l="1"/>
  <c r="M348" i="4"/>
  <c r="R347" i="4"/>
  <c r="AA347" i="4"/>
  <c r="G348" i="4"/>
  <c r="I348" i="4" s="1"/>
  <c r="P348" i="4" l="1"/>
  <c r="U347" i="4"/>
  <c r="AB347" i="4"/>
  <c r="N348" i="4"/>
  <c r="O348" i="4"/>
  <c r="M349" i="4" s="1"/>
  <c r="R348" i="4"/>
  <c r="P349" i="4" s="1"/>
  <c r="K348" i="4"/>
  <c r="B349" i="4"/>
  <c r="AA348" i="4" l="1"/>
  <c r="Q349" i="4"/>
  <c r="S348" i="4"/>
  <c r="X347" i="4"/>
  <c r="AC347" i="4"/>
  <c r="N349" i="4"/>
  <c r="Q348" i="4"/>
  <c r="AB348" i="4" s="1"/>
  <c r="U348" i="4"/>
  <c r="H349" i="4"/>
  <c r="C349" i="4"/>
  <c r="D349" i="4"/>
  <c r="J349" i="4" l="1"/>
  <c r="T348" i="4"/>
  <c r="AC348" i="4" s="1"/>
  <c r="S349" i="4"/>
  <c r="X348" i="4"/>
  <c r="V349" i="4" s="1"/>
  <c r="W349" i="4" s="1"/>
  <c r="E349" i="4"/>
  <c r="V348" i="4"/>
  <c r="W348" i="4" s="1"/>
  <c r="AD347" i="4"/>
  <c r="G349" i="4"/>
  <c r="I349" i="4" s="1"/>
  <c r="B350" i="4" l="1"/>
  <c r="O349" i="4"/>
  <c r="AD348" i="4"/>
  <c r="T349" i="4"/>
  <c r="H350" i="4"/>
  <c r="D350" i="4"/>
  <c r="C350" i="4"/>
  <c r="E350" i="4" s="1"/>
  <c r="K349" i="4"/>
  <c r="J350" i="4" l="1"/>
  <c r="M350" i="4"/>
  <c r="R349" i="4"/>
  <c r="AA349" i="4"/>
  <c r="G350" i="4"/>
  <c r="I350" i="4" s="1"/>
  <c r="N350" i="4" l="1"/>
  <c r="O350" i="4"/>
  <c r="M351" i="4" s="1"/>
  <c r="P350" i="4"/>
  <c r="R350" i="4" s="1"/>
  <c r="U349" i="4"/>
  <c r="AB349" i="4"/>
  <c r="K350" i="4"/>
  <c r="B351" i="4"/>
  <c r="Q350" i="4" l="1"/>
  <c r="AB350" i="4" s="1"/>
  <c r="P351" i="4"/>
  <c r="N351" i="4"/>
  <c r="S350" i="4"/>
  <c r="X349" i="4"/>
  <c r="AC349" i="4"/>
  <c r="AA350" i="4"/>
  <c r="H351" i="4"/>
  <c r="D351" i="4"/>
  <c r="C351" i="4"/>
  <c r="E351" i="4" s="1"/>
  <c r="J351" i="4" l="1"/>
  <c r="V350" i="4"/>
  <c r="W350" i="4" s="1"/>
  <c r="AD349" i="4"/>
  <c r="T350" i="4"/>
  <c r="U350" i="4"/>
  <c r="S351" i="4" s="1"/>
  <c r="Q351" i="4"/>
  <c r="G351" i="4"/>
  <c r="I351" i="4" s="1"/>
  <c r="O351" i="4" s="1"/>
  <c r="AA351" i="4" s="1"/>
  <c r="X350" i="4" l="1"/>
  <c r="V351" i="4" s="1"/>
  <c r="W351" i="4" s="1"/>
  <c r="AC350" i="4"/>
  <c r="M352" i="4"/>
  <c r="R351" i="4"/>
  <c r="T351" i="4"/>
  <c r="K351" i="4"/>
  <c r="B352" i="4"/>
  <c r="AD350" i="4" l="1"/>
  <c r="P352" i="4"/>
  <c r="U351" i="4"/>
  <c r="N352" i="4"/>
  <c r="AB351" i="4"/>
  <c r="H352" i="4"/>
  <c r="C352" i="4"/>
  <c r="E352" i="4" s="1"/>
  <c r="D352" i="4"/>
  <c r="S352" i="4" l="1"/>
  <c r="X351" i="4"/>
  <c r="J352" i="4"/>
  <c r="Q352" i="4"/>
  <c r="AC351" i="4"/>
  <c r="G352" i="4"/>
  <c r="I352" i="4" s="1"/>
  <c r="B353" i="4" l="1"/>
  <c r="O352" i="4"/>
  <c r="V352" i="4"/>
  <c r="W352" i="4" s="1"/>
  <c r="AD351" i="4"/>
  <c r="T352" i="4"/>
  <c r="H353" i="4"/>
  <c r="C353" i="4"/>
  <c r="D353" i="4"/>
  <c r="K352" i="4"/>
  <c r="M353" i="4" l="1"/>
  <c r="R352" i="4"/>
  <c r="AA352" i="4"/>
  <c r="E353" i="4"/>
  <c r="J353" i="4"/>
  <c r="P353" i="4" l="1"/>
  <c r="U352" i="4"/>
  <c r="AB352" i="4"/>
  <c r="N353" i="4"/>
  <c r="G353" i="4"/>
  <c r="S353" i="4" l="1"/>
  <c r="X352" i="4"/>
  <c r="AC352" i="4"/>
  <c r="Q353" i="4"/>
  <c r="I353" i="4"/>
  <c r="K353" i="4" s="1"/>
  <c r="B354" i="4" l="1"/>
  <c r="C354" i="4" s="1"/>
  <c r="O353" i="4"/>
  <c r="V353" i="4"/>
  <c r="W353" i="4" s="1"/>
  <c r="AD352" i="4"/>
  <c r="T353" i="4"/>
  <c r="H354" i="4"/>
  <c r="D354" i="4"/>
  <c r="J354" i="4" s="1"/>
  <c r="E354" i="4" l="1"/>
  <c r="G354" i="4" s="1"/>
  <c r="I354" i="4" s="1"/>
  <c r="M354" i="4"/>
  <c r="R353" i="4"/>
  <c r="AA353" i="4"/>
  <c r="P354" i="4" l="1"/>
  <c r="U353" i="4"/>
  <c r="AB353" i="4"/>
  <c r="N354" i="4"/>
  <c r="AA354" i="4" s="1"/>
  <c r="O354" i="4"/>
  <c r="R354" i="4" s="1"/>
  <c r="M355" i="4"/>
  <c r="K354" i="4"/>
  <c r="B355" i="4"/>
  <c r="N355" i="4" l="1"/>
  <c r="X353" i="4"/>
  <c r="S354" i="4"/>
  <c r="AC353" i="4"/>
  <c r="Q354" i="4"/>
  <c r="AB354" i="4" s="1"/>
  <c r="P355" i="4"/>
  <c r="U354" i="4"/>
  <c r="S355" i="4" s="1"/>
  <c r="H355" i="4"/>
  <c r="C355" i="4"/>
  <c r="D355" i="4"/>
  <c r="E355" i="4" l="1"/>
  <c r="J355" i="4"/>
  <c r="Q355" i="4"/>
  <c r="V354" i="4"/>
  <c r="W354" i="4" s="1"/>
  <c r="AD353" i="4"/>
  <c r="T355" i="4"/>
  <c r="T354" i="4"/>
  <c r="AC354" i="4" s="1"/>
  <c r="X354" i="4"/>
  <c r="V355" i="4" s="1"/>
  <c r="W355" i="4" s="1"/>
  <c r="G355" i="4"/>
  <c r="I355" i="4" s="1"/>
  <c r="O355" i="4" s="1"/>
  <c r="AD354" i="4" l="1"/>
  <c r="M356" i="4"/>
  <c r="R355" i="4"/>
  <c r="AA355" i="4"/>
  <c r="K355" i="4"/>
  <c r="B356" i="4"/>
  <c r="P356" i="4" l="1"/>
  <c r="U355" i="4"/>
  <c r="AB355" i="4"/>
  <c r="N356" i="4"/>
  <c r="H356" i="4"/>
  <c r="C356" i="4"/>
  <c r="E356" i="4" s="1"/>
  <c r="D356" i="4"/>
  <c r="J356" i="4" l="1"/>
  <c r="S356" i="4"/>
  <c r="X355" i="4"/>
  <c r="AC355" i="4"/>
  <c r="Q356" i="4"/>
  <c r="G356" i="4"/>
  <c r="I356" i="4" s="1"/>
  <c r="O356" i="4" s="1"/>
  <c r="M357" i="4" l="1"/>
  <c r="R356" i="4"/>
  <c r="V356" i="4"/>
  <c r="W356" i="4" s="1"/>
  <c r="AD355" i="4"/>
  <c r="T356" i="4"/>
  <c r="AB356" i="4"/>
  <c r="AA356" i="4"/>
  <c r="K356" i="4"/>
  <c r="B357" i="4"/>
  <c r="P357" i="4" l="1"/>
  <c r="U356" i="4"/>
  <c r="AC356" i="4" s="1"/>
  <c r="N357" i="4"/>
  <c r="H357" i="4"/>
  <c r="D357" i="4"/>
  <c r="C357" i="4"/>
  <c r="E357" i="4" s="1"/>
  <c r="S357" i="4" l="1"/>
  <c r="X356" i="4"/>
  <c r="Q357" i="4"/>
  <c r="G357" i="4"/>
  <c r="I357" i="4" s="1"/>
  <c r="J357" i="4"/>
  <c r="V357" i="4" l="1"/>
  <c r="AD356" i="4"/>
  <c r="B358" i="4"/>
  <c r="H358" i="4" s="1"/>
  <c r="O357" i="4"/>
  <c r="T357" i="4"/>
  <c r="C358" i="4"/>
  <c r="K357" i="4"/>
  <c r="D358" i="4" l="1"/>
  <c r="J358" i="4" s="1"/>
  <c r="W357" i="4"/>
  <c r="M358" i="4"/>
  <c r="R357" i="4"/>
  <c r="AA357" i="4"/>
  <c r="E358" i="4"/>
  <c r="N358" i="4" l="1"/>
  <c r="P358" i="4"/>
  <c r="U357" i="4"/>
  <c r="AB357" i="4"/>
  <c r="G358" i="4"/>
  <c r="I358" i="4" s="1"/>
  <c r="O358" i="4" s="1"/>
  <c r="M359" i="4" l="1"/>
  <c r="R358" i="4"/>
  <c r="P359" i="4" s="1"/>
  <c r="Q358" i="4"/>
  <c r="X357" i="4"/>
  <c r="S358" i="4"/>
  <c r="AC357" i="4"/>
  <c r="AA358" i="4"/>
  <c r="K358" i="4"/>
  <c r="B359" i="4"/>
  <c r="AB358" i="4" l="1"/>
  <c r="U358" i="4"/>
  <c r="S359" i="4" s="1"/>
  <c r="T358" i="4"/>
  <c r="Q359" i="4"/>
  <c r="V358" i="4"/>
  <c r="AD357" i="4"/>
  <c r="N359" i="4"/>
  <c r="H359" i="4"/>
  <c r="C359" i="4"/>
  <c r="D359" i="4"/>
  <c r="J359" i="4" s="1"/>
  <c r="AC358" i="4" l="1"/>
  <c r="W358" i="4"/>
  <c r="AD358" i="4" s="1"/>
  <c r="X358" i="4"/>
  <c r="V359" i="4" s="1"/>
  <c r="T359" i="4"/>
  <c r="E359" i="4"/>
  <c r="W359" i="4" l="1"/>
  <c r="G359" i="4"/>
  <c r="I359" i="4" l="1"/>
  <c r="B360" i="4" l="1"/>
  <c r="O359" i="4"/>
  <c r="H360" i="4"/>
  <c r="D360" i="4"/>
  <c r="C360" i="4"/>
  <c r="E360" i="4" s="1"/>
  <c r="K359" i="4"/>
  <c r="M360" i="4" l="1"/>
  <c r="R359" i="4"/>
  <c r="AA359" i="4"/>
  <c r="G360" i="4"/>
  <c r="I360" i="4" s="1"/>
  <c r="J360" i="4"/>
  <c r="P360" i="4" l="1"/>
  <c r="U359" i="4"/>
  <c r="AB359" i="4"/>
  <c r="N360" i="4"/>
  <c r="AA360" i="4" s="1"/>
  <c r="O360" i="4"/>
  <c r="M361" i="4" s="1"/>
  <c r="K360" i="4"/>
  <c r="B361" i="4"/>
  <c r="R360" i="4" l="1"/>
  <c r="P361" i="4" s="1"/>
  <c r="N361" i="4"/>
  <c r="S360" i="4"/>
  <c r="X359" i="4"/>
  <c r="AC359" i="4"/>
  <c r="Q360" i="4"/>
  <c r="U360" i="4"/>
  <c r="S361" i="4" s="1"/>
  <c r="H361" i="4"/>
  <c r="D361" i="4"/>
  <c r="C361" i="4"/>
  <c r="E361" i="4" s="1"/>
  <c r="J361" i="4" l="1"/>
  <c r="AB360" i="4"/>
  <c r="T361" i="4"/>
  <c r="V360" i="4"/>
  <c r="AD359" i="4"/>
  <c r="Q361" i="4"/>
  <c r="T360" i="4"/>
  <c r="AC360" i="4" s="1"/>
  <c r="X360" i="4"/>
  <c r="G361" i="4"/>
  <c r="I361" i="4" s="1"/>
  <c r="O361" i="4" s="1"/>
  <c r="M362" i="4" l="1"/>
  <c r="R361" i="4"/>
  <c r="AB361" i="4" s="1"/>
  <c r="W360" i="4"/>
  <c r="AD360" i="4" s="1"/>
  <c r="V361" i="4"/>
  <c r="W361" i="4" s="1"/>
  <c r="AA361" i="4"/>
  <c r="K361" i="4"/>
  <c r="B362" i="4"/>
  <c r="P362" i="4" l="1"/>
  <c r="U361" i="4"/>
  <c r="N362" i="4"/>
  <c r="C362" i="4"/>
  <c r="H362" i="4"/>
  <c r="D362" i="4"/>
  <c r="S362" i="4" l="1"/>
  <c r="X361" i="4"/>
  <c r="AC361" i="4"/>
  <c r="J362" i="4"/>
  <c r="Q362" i="4"/>
  <c r="E362" i="4"/>
  <c r="V362" i="4" l="1"/>
  <c r="W362" i="4" s="1"/>
  <c r="AD361" i="4"/>
  <c r="T362" i="4"/>
  <c r="G362" i="4"/>
  <c r="I362" i="4" s="1"/>
  <c r="K362" i="4" l="1"/>
  <c r="O362" i="4"/>
  <c r="B363" i="4"/>
  <c r="M363" i="4" l="1"/>
  <c r="R362" i="4"/>
  <c r="AA362" i="4"/>
  <c r="H363" i="4"/>
  <c r="C363" i="4"/>
  <c r="D363" i="4"/>
  <c r="J363" i="4" l="1"/>
  <c r="P363" i="4"/>
  <c r="U362" i="4"/>
  <c r="AB362" i="4"/>
  <c r="N363" i="4"/>
  <c r="E363" i="4"/>
  <c r="S363" i="4" l="1"/>
  <c r="X362" i="4"/>
  <c r="AC362" i="4"/>
  <c r="Q363" i="4"/>
  <c r="G363" i="4"/>
  <c r="I363" i="4" s="1"/>
  <c r="B364" i="4" l="1"/>
  <c r="O363" i="4"/>
  <c r="V363" i="4"/>
  <c r="W363" i="4" s="1"/>
  <c r="AD362" i="4"/>
  <c r="T363" i="4"/>
  <c r="H364" i="4"/>
  <c r="D364" i="4"/>
  <c r="C364" i="4"/>
  <c r="E364" i="4" s="1"/>
  <c r="K363" i="4"/>
  <c r="M364" i="4" l="1"/>
  <c r="R363" i="4"/>
  <c r="AA363" i="4"/>
  <c r="G364" i="4"/>
  <c r="I364" i="4" s="1"/>
  <c r="J364" i="4"/>
  <c r="P364" i="4" l="1"/>
  <c r="U363" i="4"/>
  <c r="AB363" i="4"/>
  <c r="N364" i="4"/>
  <c r="AA364" i="4" s="1"/>
  <c r="O364" i="4"/>
  <c r="M365" i="4" s="1"/>
  <c r="K364" i="4"/>
  <c r="B365" i="4"/>
  <c r="R364" i="4" l="1"/>
  <c r="P365" i="4" s="1"/>
  <c r="Q365" i="4" s="1"/>
  <c r="S364" i="4"/>
  <c r="X363" i="4"/>
  <c r="AC363" i="4"/>
  <c r="N365" i="4"/>
  <c r="Q364" i="4"/>
  <c r="AB364" i="4" s="1"/>
  <c r="U364" i="4"/>
  <c r="H365" i="4"/>
  <c r="C365" i="4"/>
  <c r="D365" i="4"/>
  <c r="J365" i="4" s="1"/>
  <c r="E365" i="4" l="1"/>
  <c r="G365" i="4" s="1"/>
  <c r="V364" i="4"/>
  <c r="X364" i="4" s="1"/>
  <c r="AD363" i="4"/>
  <c r="T364" i="4"/>
  <c r="AC364" i="4" s="1"/>
  <c r="S365" i="4"/>
  <c r="T365" i="4" l="1"/>
  <c r="W364" i="4"/>
  <c r="AD364" i="4" s="1"/>
  <c r="V365" i="4"/>
  <c r="W365" i="4" s="1"/>
  <c r="I365" i="4"/>
  <c r="B366" i="4" l="1"/>
  <c r="O365" i="4"/>
  <c r="H366" i="4"/>
  <c r="D366" i="4"/>
  <c r="J366" i="4" s="1"/>
  <c r="C366" i="4"/>
  <c r="K365" i="4"/>
  <c r="E366" i="4" l="1"/>
  <c r="G366" i="4" s="1"/>
  <c r="M366" i="4"/>
  <c r="R365" i="4"/>
  <c r="AA365" i="4"/>
  <c r="I366" i="4"/>
  <c r="B367" i="4" s="1"/>
  <c r="P366" i="4" l="1"/>
  <c r="U365" i="4"/>
  <c r="AB365" i="4"/>
  <c r="N366" i="4"/>
  <c r="O366" i="4"/>
  <c r="M367" i="4" s="1"/>
  <c r="H367" i="4"/>
  <c r="C367" i="4"/>
  <c r="D367" i="4"/>
  <c r="J367" i="4" s="1"/>
  <c r="K366" i="4"/>
  <c r="E367" i="4" l="1"/>
  <c r="G367" i="4" s="1"/>
  <c r="I367" i="4" s="1"/>
  <c r="AA366" i="4"/>
  <c r="R366" i="4"/>
  <c r="P367" i="4" s="1"/>
  <c r="S366" i="4"/>
  <c r="X365" i="4"/>
  <c r="AC365" i="4"/>
  <c r="N367" i="4"/>
  <c r="Q366" i="4"/>
  <c r="U366" i="4"/>
  <c r="S367" i="4" s="1"/>
  <c r="AB366" i="4" l="1"/>
  <c r="K367" i="4"/>
  <c r="O367" i="4"/>
  <c r="AA367" i="4" s="1"/>
  <c r="B368" i="4"/>
  <c r="D368" i="4" s="1"/>
  <c r="Q367" i="4"/>
  <c r="T367" i="4"/>
  <c r="V366" i="4"/>
  <c r="W366" i="4" s="1"/>
  <c r="AD365" i="4"/>
  <c r="T366" i="4"/>
  <c r="AC366" i="4" s="1"/>
  <c r="X366" i="4"/>
  <c r="V367" i="4" s="1"/>
  <c r="W367" i="4" s="1"/>
  <c r="C368" i="4"/>
  <c r="J368" i="4" l="1"/>
  <c r="H368" i="4"/>
  <c r="E368" i="4"/>
  <c r="G368" i="4" s="1"/>
  <c r="I368" i="4" s="1"/>
  <c r="M368" i="4"/>
  <c r="R367" i="4"/>
  <c r="AB367" i="4" s="1"/>
  <c r="AD366" i="4"/>
  <c r="P368" i="4" l="1"/>
  <c r="U367" i="4"/>
  <c r="N368" i="4"/>
  <c r="O368" i="4"/>
  <c r="M369" i="4" s="1"/>
  <c r="K368" i="4"/>
  <c r="B369" i="4"/>
  <c r="AA368" i="4" l="1"/>
  <c r="N369" i="4"/>
  <c r="R368" i="4"/>
  <c r="S368" i="4"/>
  <c r="U368" i="4" s="1"/>
  <c r="X367" i="4"/>
  <c r="AC367" i="4"/>
  <c r="Q368" i="4"/>
  <c r="AB368" i="4" s="1"/>
  <c r="P369" i="4"/>
  <c r="H369" i="4"/>
  <c r="C369" i="4"/>
  <c r="D369" i="4"/>
  <c r="J369" i="4" s="1"/>
  <c r="E369" i="4" l="1"/>
  <c r="G369" i="4" s="1"/>
  <c r="V368" i="4"/>
  <c r="AD367" i="4"/>
  <c r="Q369" i="4"/>
  <c r="T368" i="4"/>
  <c r="AC368" i="4" s="1"/>
  <c r="S369" i="4"/>
  <c r="I369" i="4" l="1"/>
  <c r="O369" i="4" s="1"/>
  <c r="AA369" i="4" s="1"/>
  <c r="T369" i="4"/>
  <c r="W368" i="4"/>
  <c r="M370" i="4"/>
  <c r="R369" i="4"/>
  <c r="X368" i="4"/>
  <c r="V369" i="4" s="1"/>
  <c r="W369" i="4" s="1"/>
  <c r="K369" i="4"/>
  <c r="B370" i="4"/>
  <c r="AD368" i="4" l="1"/>
  <c r="P370" i="4"/>
  <c r="U369" i="4"/>
  <c r="AC369" i="4" s="1"/>
  <c r="AB369" i="4"/>
  <c r="N370" i="4"/>
  <c r="H370" i="4"/>
  <c r="C370" i="4"/>
  <c r="D370" i="4"/>
  <c r="J370" i="4" s="1"/>
  <c r="E370" i="4" l="1"/>
  <c r="S370" i="4"/>
  <c r="T370" i="4" s="1"/>
  <c r="X369" i="4"/>
  <c r="Q370" i="4"/>
  <c r="G370" i="4"/>
  <c r="I370" i="4" s="1"/>
  <c r="O370" i="4" s="1"/>
  <c r="R370" i="4" s="1"/>
  <c r="U370" i="4" l="1"/>
  <c r="AC370" i="4" s="1"/>
  <c r="AA370" i="4"/>
  <c r="AB370" i="4"/>
  <c r="V370" i="4"/>
  <c r="W370" i="4" s="1"/>
  <c r="AD369" i="4"/>
  <c r="K370" i="4"/>
  <c r="X370" i="4" l="1"/>
  <c r="AD370" i="4" s="1"/>
</calcChain>
</file>

<file path=xl/sharedStrings.xml><?xml version="1.0" encoding="utf-8"?>
<sst xmlns="http://schemas.openxmlformats.org/spreadsheetml/2006/main" count="180" uniqueCount="44">
  <si>
    <t>PMT</t>
  </si>
  <si>
    <t>N</t>
  </si>
  <si>
    <t>I</t>
  </si>
  <si>
    <t>#periods/year</t>
  </si>
  <si>
    <t>I/Period</t>
  </si>
  <si>
    <t>PV</t>
  </si>
  <si>
    <t>time</t>
  </si>
  <si>
    <t>Beg Balance</t>
  </si>
  <si>
    <t>Interest</t>
  </si>
  <si>
    <t>Principal</t>
  </si>
  <si>
    <t>Add Prin</t>
  </si>
  <si>
    <t>Ending Balance</t>
  </si>
  <si>
    <t>years</t>
  </si>
  <si>
    <t xml:space="preserve">Additional Principal </t>
  </si>
  <si>
    <t>Additional Payment</t>
  </si>
  <si>
    <t>Crossover</t>
  </si>
  <si>
    <t>Paid in Full</t>
  </si>
  <si>
    <t>Service Fee</t>
  </si>
  <si>
    <t>Net Interest</t>
  </si>
  <si>
    <t>Investor's Cash Flow</t>
  </si>
  <si>
    <t>Scheduled Principal</t>
  </si>
  <si>
    <t>Scheduled PMT</t>
  </si>
  <si>
    <t>Accrued Interest</t>
  </si>
  <si>
    <t>SMM</t>
  </si>
  <si>
    <t>Prepaid Principal</t>
  </si>
  <si>
    <t>Total Principal</t>
  </si>
  <si>
    <t>CPR(Conditional Prepayment Rate)</t>
  </si>
  <si>
    <t>PSA</t>
  </si>
  <si>
    <t>Use CPR</t>
  </si>
  <si>
    <t>Number of Mortgages</t>
  </si>
  <si>
    <t>Tranche</t>
  </si>
  <si>
    <t>Amount</t>
  </si>
  <si>
    <t>A</t>
  </si>
  <si>
    <t>B</t>
  </si>
  <si>
    <t>C</t>
  </si>
  <si>
    <t>D</t>
  </si>
  <si>
    <t>TOTAL</t>
  </si>
  <si>
    <t>Tranche A</t>
  </si>
  <si>
    <t>Tranche B</t>
  </si>
  <si>
    <t>Tranche C</t>
  </si>
  <si>
    <t>Tranche D</t>
  </si>
  <si>
    <t>Month</t>
  </si>
  <si>
    <t>Beginning</t>
  </si>
  <si>
    <t>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</si>
</sst>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71" formatCode="0.00000%"/>
    <numFmt numFmtId="17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9" fontId="0" fillId="0" borderId="0" xfId="0" applyNumberFormat="1"/>
    <xf numFmtId="44" fontId="0" fillId="0" borderId="0" xfId="1" applyFont="1"/>
    <xf numFmtId="44" fontId="0" fillId="0" borderId="0" xfId="0" applyNumberFormat="1"/>
    <xf numFmtId="8" fontId="0" fillId="0" borderId="0" xfId="0" applyNumberFormat="1"/>
    <xf numFmtId="164" fontId="0" fillId="0" borderId="0" xfId="0" applyNumberFormat="1"/>
    <xf numFmtId="8" fontId="0" fillId="0" borderId="1" xfId="0" applyNumberFormat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10" fontId="0" fillId="0" borderId="0" xfId="0" applyNumberFormat="1"/>
    <xf numFmtId="0" fontId="2" fillId="0" borderId="0" xfId="0" applyFont="1" applyAlignment="1">
      <alignment horizontal="center"/>
    </xf>
    <xf numFmtId="4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8" fontId="3" fillId="2" borderId="1" xfId="1" applyNumberFormat="1" applyFont="1" applyFill="1" applyBorder="1"/>
    <xf numFmtId="4" fontId="0" fillId="0" borderId="0" xfId="0" applyNumberFormat="1" applyAlignment="1">
      <alignment horizontal="center"/>
    </xf>
    <xf numFmtId="175" fontId="0" fillId="0" borderId="0" xfId="0" applyNumberFormat="1"/>
    <xf numFmtId="175" fontId="0" fillId="0" borderId="0" xfId="1" applyNumberFormat="1" applyFont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175" fontId="3" fillId="3" borderId="7" xfId="1" applyNumberFormat="1" applyFont="1" applyFill="1" applyBorder="1"/>
    <xf numFmtId="0" fontId="3" fillId="3" borderId="8" xfId="0" applyFont="1" applyFill="1" applyBorder="1" applyAlignment="1">
      <alignment horizontal="center" vertical="center"/>
    </xf>
    <xf numFmtId="175" fontId="3" fillId="3" borderId="9" xfId="0" applyNumberFormat="1" applyFont="1" applyFill="1" applyBorder="1"/>
    <xf numFmtId="0" fontId="0" fillId="0" borderId="0" xfId="0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75" fontId="3" fillId="3" borderId="2" xfId="0" applyNumberFormat="1" applyFont="1" applyFill="1" applyBorder="1" applyAlignment="1">
      <alignment horizontal="center" vertical="center"/>
    </xf>
    <xf numFmtId="9" fontId="3" fillId="3" borderId="2" xfId="2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0" fillId="3" borderId="0" xfId="0" applyFill="1"/>
    <xf numFmtId="175" fontId="0" fillId="3" borderId="0" xfId="0" applyNumberFormat="1" applyFill="1"/>
    <xf numFmtId="0" fontId="2" fillId="3" borderId="2" xfId="0" applyFont="1" applyFill="1" applyBorder="1" applyAlignment="1">
      <alignment horizontal="center"/>
    </xf>
    <xf numFmtId="6" fontId="2" fillId="3" borderId="2" xfId="0" applyNumberFormat="1" applyFont="1" applyFill="1" applyBorder="1" applyAlignment="1">
      <alignment horizontal="center"/>
    </xf>
    <xf numFmtId="175" fontId="2" fillId="3" borderId="2" xfId="0" applyNumberFormat="1" applyFont="1" applyFill="1" applyBorder="1" applyAlignment="1">
      <alignment horizontal="center"/>
    </xf>
    <xf numFmtId="0" fontId="0" fillId="3" borderId="4" xfId="0" applyFill="1" applyBorder="1"/>
    <xf numFmtId="0" fontId="0" fillId="3" borderId="6" xfId="0" applyFill="1" applyBorder="1"/>
    <xf numFmtId="0" fontId="0" fillId="3" borderId="7" xfId="0" applyFill="1" applyBorder="1"/>
    <xf numFmtId="10" fontId="0" fillId="3" borderId="7" xfId="0" applyNumberFormat="1" applyFill="1" applyBorder="1"/>
    <xf numFmtId="10" fontId="0" fillId="3" borderId="7" xfId="2" applyNumberFormat="1" applyFont="1" applyFill="1" applyBorder="1"/>
    <xf numFmtId="44" fontId="0" fillId="3" borderId="7" xfId="1" applyFont="1" applyFill="1" applyBorder="1"/>
    <xf numFmtId="0" fontId="0" fillId="3" borderId="8" xfId="0" applyFill="1" applyBorder="1"/>
    <xf numFmtId="10" fontId="0" fillId="3" borderId="9" xfId="1" applyNumberFormat="1" applyFont="1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2" fillId="3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10" fontId="0" fillId="3" borderId="12" xfId="0" applyNumberFormat="1" applyFill="1" applyBorder="1" applyAlignment="1">
      <alignment horizontal="center"/>
    </xf>
    <xf numFmtId="0" fontId="0" fillId="3" borderId="14" xfId="0" applyNumberFormat="1" applyFill="1" applyBorder="1" applyAlignment="1">
      <alignment horizontal="center"/>
    </xf>
    <xf numFmtId="9" fontId="3" fillId="2" borderId="11" xfId="2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CF Distribution for Single Mortgage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'Mortgage '!$D$9</c:f>
              <c:strCache>
                <c:ptCount val="1"/>
                <c:pt idx="0">
                  <c:v>Interest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'Mortgage '!$D$10:$D$369</c:f>
              <c:numCache>
                <c:formatCode>_("$"* #,##0.00_);_("$"* \(#,##0.00\);_("$"* "-"??_);_(@_)</c:formatCode>
                <c:ptCount val="360"/>
                <c:pt idx="0">
                  <c:v>3333.3333333333335</c:v>
                </c:pt>
                <c:pt idx="1">
                  <c:v>3330.4300697595763</c:v>
                </c:pt>
                <c:pt idx="2">
                  <c:v>3327.5074510953277</c:v>
                </c:pt>
                <c:pt idx="3">
                  <c:v>3324.5653483066508</c:v>
                </c:pt>
                <c:pt idx="4">
                  <c:v>3321.6036314993826</c:v>
                </c:pt>
                <c:pt idx="5">
                  <c:v>3318.6221699133994</c:v>
                </c:pt>
                <c:pt idx="6">
                  <c:v>3315.6208319168427</c:v>
                </c:pt>
                <c:pt idx="7">
                  <c:v>3312.5994850003094</c:v>
                </c:pt>
                <c:pt idx="8">
                  <c:v>3309.5579957709988</c:v>
                </c:pt>
                <c:pt idx="9">
                  <c:v>3306.4962299468261</c:v>
                </c:pt>
                <c:pt idx="10">
                  <c:v>3303.4140523504925</c:v>
                </c:pt>
                <c:pt idx="11">
                  <c:v>3300.3113269035166</c:v>
                </c:pt>
                <c:pt idx="12">
                  <c:v>3297.1879166202275</c:v>
                </c:pt>
                <c:pt idx="13">
                  <c:v>3294.0436836017166</c:v>
                </c:pt>
                <c:pt idx="14">
                  <c:v>3290.8784890297488</c:v>
                </c:pt>
                <c:pt idx="15">
                  <c:v>3287.6921931606348</c:v>
                </c:pt>
                <c:pt idx="16">
                  <c:v>3284.4846553190596</c:v>
                </c:pt>
                <c:pt idx="17">
                  <c:v>3281.2557338918746</c:v>
                </c:pt>
                <c:pt idx="18">
                  <c:v>3278.0052863218407</c:v>
                </c:pt>
                <c:pt idx="19">
                  <c:v>3274.7331691013405</c:v>
                </c:pt>
                <c:pt idx="20">
                  <c:v>3271.439237766037</c:v>
                </c:pt>
                <c:pt idx="21">
                  <c:v>3268.123346888498</c:v>
                </c:pt>
                <c:pt idx="22">
                  <c:v>3264.7853500717756</c:v>
                </c:pt>
                <c:pt idx="23">
                  <c:v>3261.4250999429419</c:v>
                </c:pt>
                <c:pt idx="24">
                  <c:v>3258.042448146582</c:v>
                </c:pt>
                <c:pt idx="25">
                  <c:v>3254.6372453382464</c:v>
                </c:pt>
                <c:pt idx="26">
                  <c:v>3251.2093411778555</c:v>
                </c:pt>
                <c:pt idx="27">
                  <c:v>3247.7585843230618</c:v>
                </c:pt>
                <c:pt idx="28">
                  <c:v>3244.2848224225695</c:v>
                </c:pt>
                <c:pt idx="29">
                  <c:v>3240.7879021094072</c:v>
                </c:pt>
                <c:pt idx="30">
                  <c:v>3237.2676689941572</c:v>
                </c:pt>
                <c:pt idx="31">
                  <c:v>3233.7239676581389</c:v>
                </c:pt>
                <c:pt idx="32">
                  <c:v>3230.1566416465475</c:v>
                </c:pt>
                <c:pt idx="33">
                  <c:v>3226.5655334615453</c:v>
                </c:pt>
                <c:pt idx="34">
                  <c:v>3222.9504845553101</c:v>
                </c:pt>
                <c:pt idx="35">
                  <c:v>3219.3113353230328</c:v>
                </c:pt>
                <c:pt idx="36">
                  <c:v>3215.6479250958737</c:v>
                </c:pt>
                <c:pt idx="37">
                  <c:v>3211.960092133867</c:v>
                </c:pt>
                <c:pt idx="38">
                  <c:v>3208.24767361878</c:v>
                </c:pt>
                <c:pt idx="39">
                  <c:v>3204.510505646926</c:v>
                </c:pt>
                <c:pt idx="40">
                  <c:v>3200.7484232219263</c:v>
                </c:pt>
                <c:pt idx="41">
                  <c:v>3196.9612602474267</c:v>
                </c:pt>
                <c:pt idx="42">
                  <c:v>3193.1488495197636</c:v>
                </c:pt>
                <c:pt idx="43">
                  <c:v>3189.311022720583</c:v>
                </c:pt>
                <c:pt idx="44">
                  <c:v>3185.4476104094078</c:v>
                </c:pt>
                <c:pt idx="45">
                  <c:v>3181.5584420161581</c:v>
                </c:pt>
                <c:pt idx="46">
                  <c:v>3177.6433458336201</c:v>
                </c:pt>
                <c:pt idx="47">
                  <c:v>3173.702149009865</c:v>
                </c:pt>
                <c:pt idx="48">
                  <c:v>3169.7346775406181</c:v>
                </c:pt>
                <c:pt idx="49">
                  <c:v>3165.7407562615763</c:v>
                </c:pt>
                <c:pt idx="50">
                  <c:v>3161.7202088406743</c:v>
                </c:pt>
                <c:pt idx="51">
                  <c:v>3157.6728577702993</c:v>
                </c:pt>
                <c:pt idx="52">
                  <c:v>3153.5985243594555</c:v>
                </c:pt>
                <c:pt idx="53">
                  <c:v>3149.4970287258725</c:v>
                </c:pt>
                <c:pt idx="54">
                  <c:v>3145.368189788066</c:v>
                </c:pt>
                <c:pt idx="55">
                  <c:v>3141.2118252573405</c:v>
                </c:pt>
                <c:pt idx="56">
                  <c:v>3137.0277516297438</c:v>
                </c:pt>
                <c:pt idx="57">
                  <c:v>3132.8157841779625</c:v>
                </c:pt>
                <c:pt idx="58">
                  <c:v>3128.5757369431699</c:v>
                </c:pt>
                <c:pt idx="59">
                  <c:v>3124.3074227268121</c:v>
                </c:pt>
                <c:pt idx="60">
                  <c:v>3120.010653082345</c:v>
                </c:pt>
                <c:pt idx="61">
                  <c:v>3115.6852383069145</c:v>
                </c:pt>
                <c:pt idx="62">
                  <c:v>3111.3309874329816</c:v>
                </c:pt>
                <c:pt idx="63">
                  <c:v>3106.9477082198887</c:v>
                </c:pt>
                <c:pt idx="64">
                  <c:v>3102.5352071453754</c:v>
                </c:pt>
                <c:pt idx="65">
                  <c:v>3098.0932893970321</c:v>
                </c:pt>
                <c:pt idx="66">
                  <c:v>3093.6217588636996</c:v>
                </c:pt>
                <c:pt idx="67">
                  <c:v>3089.1204181268113</c:v>
                </c:pt>
                <c:pt idx="68">
                  <c:v>3084.5890684516776</c:v>
                </c:pt>
                <c:pt idx="69">
                  <c:v>3080.0275097787094</c:v>
                </c:pt>
                <c:pt idx="70">
                  <c:v>3075.4355407145886</c:v>
                </c:pt>
                <c:pt idx="71">
                  <c:v>3070.8129585233733</c:v>
                </c:pt>
                <c:pt idx="72">
                  <c:v>3066.1595591175501</c:v>
                </c:pt>
                <c:pt idx="73">
                  <c:v>3061.4751370490212</c:v>
                </c:pt>
                <c:pt idx="74">
                  <c:v>3056.7594855000357</c:v>
                </c:pt>
                <c:pt idx="75">
                  <c:v>3052.0123962740568</c:v>
                </c:pt>
                <c:pt idx="76">
                  <c:v>3047.2336597865715</c:v>
                </c:pt>
                <c:pt idx="77">
                  <c:v>3042.4230650558361</c:v>
                </c:pt>
                <c:pt idx="78">
                  <c:v>3037.5803996935624</c:v>
                </c:pt>
                <c:pt idx="79">
                  <c:v>3032.7054498955404</c:v>
                </c:pt>
                <c:pt idx="80">
                  <c:v>3027.798000432198</c:v>
                </c:pt>
                <c:pt idx="81">
                  <c:v>3022.8578346391</c:v>
                </c:pt>
                <c:pt idx="82">
                  <c:v>3017.8847344073815</c:v>
                </c:pt>
                <c:pt idx="83">
                  <c:v>3012.8784801741181</c:v>
                </c:pt>
                <c:pt idx="84">
                  <c:v>3007.8388509126326</c:v>
                </c:pt>
                <c:pt idx="85">
                  <c:v>3002.7656241227378</c:v>
                </c:pt>
                <c:pt idx="86">
                  <c:v>2997.6585758209103</c:v>
                </c:pt>
                <c:pt idx="87">
                  <c:v>2992.5174805304036</c:v>
                </c:pt>
                <c:pt idx="88">
                  <c:v>2987.342111271294</c:v>
                </c:pt>
                <c:pt idx="89">
                  <c:v>2982.1322395504567</c:v>
                </c:pt>
                <c:pt idx="90">
                  <c:v>2976.8876353514806</c:v>
                </c:pt>
                <c:pt idx="91">
                  <c:v>2971.6080671245113</c:v>
                </c:pt>
                <c:pt idx="92">
                  <c:v>2966.2933017760288</c:v>
                </c:pt>
                <c:pt idx="93">
                  <c:v>2960.9431046585564</c:v>
                </c:pt>
                <c:pt idx="94">
                  <c:v>2955.5572395603012</c:v>
                </c:pt>
                <c:pt idx="95">
                  <c:v>2950.1354686947238</c:v>
                </c:pt>
                <c:pt idx="96">
                  <c:v>2944.6775526900428</c:v>
                </c:pt>
                <c:pt idx="97">
                  <c:v>2939.1832505786638</c:v>
                </c:pt>
                <c:pt idx="98">
                  <c:v>2933.6523197865422</c:v>
                </c:pt>
                <c:pt idx="99">
                  <c:v>2928.0845161224734</c:v>
                </c:pt>
                <c:pt idx="100">
                  <c:v>2922.4795937673107</c:v>
                </c:pt>
                <c:pt idx="101">
                  <c:v>2916.8373052631132</c:v>
                </c:pt>
                <c:pt idx="102">
                  <c:v>2911.1574015022215</c:v>
                </c:pt>
                <c:pt idx="103">
                  <c:v>2905.4396317162573</c:v>
                </c:pt>
                <c:pt idx="104">
                  <c:v>2899.6837434650533</c:v>
                </c:pt>
                <c:pt idx="105">
                  <c:v>2893.8894826255078</c:v>
                </c:pt>
                <c:pt idx="106">
                  <c:v>2888.0565933803655</c:v>
                </c:pt>
                <c:pt idx="107">
                  <c:v>2882.1848182069216</c:v>
                </c:pt>
                <c:pt idx="108">
                  <c:v>2876.2738978656553</c:v>
                </c:pt>
                <c:pt idx="109">
                  <c:v>2870.3235713887807</c:v>
                </c:pt>
                <c:pt idx="110">
                  <c:v>2864.3335760687264</c:v>
                </c:pt>
                <c:pt idx="111">
                  <c:v>2858.3036474465389</c:v>
                </c:pt>
                <c:pt idx="112">
                  <c:v>2852.2335193002036</c:v>
                </c:pt>
                <c:pt idx="113">
                  <c:v>2846.1229236328923</c:v>
                </c:pt>
                <c:pt idx="114">
                  <c:v>2839.9715906611323</c:v>
                </c:pt>
                <c:pt idx="115">
                  <c:v>2833.779248802894</c:v>
                </c:pt>
                <c:pt idx="116">
                  <c:v>2827.5456246656008</c:v>
                </c:pt>
                <c:pt idx="117">
                  <c:v>2821.2704430340591</c:v>
                </c:pt>
                <c:pt idx="118">
                  <c:v>2814.953426858307</c:v>
                </c:pt>
                <c:pt idx="119">
                  <c:v>2808.5942972413832</c:v>
                </c:pt>
                <c:pt idx="120">
                  <c:v>2802.192773427013</c:v>
                </c:pt>
                <c:pt idx="121">
                  <c:v>2795.748572787214</c:v>
                </c:pt>
                <c:pt idx="122">
                  <c:v>2789.261410809816</c:v>
                </c:pt>
                <c:pt idx="123">
                  <c:v>2782.7310010859023</c:v>
                </c:pt>
                <c:pt idx="124">
                  <c:v>2776.1570552971625</c:v>
                </c:pt>
                <c:pt idx="125">
                  <c:v>2769.5392832031644</c:v>
                </c:pt>
                <c:pt idx="126">
                  <c:v>2762.8773926285394</c:v>
                </c:pt>
                <c:pt idx="127">
                  <c:v>2756.1710894500839</c:v>
                </c:pt>
                <c:pt idx="128">
                  <c:v>2749.4200775837717</c:v>
                </c:pt>
                <c:pt idx="129">
                  <c:v>2742.624058971684</c:v>
                </c:pt>
                <c:pt idx="130">
                  <c:v>2735.7827335688498</c:v>
                </c:pt>
                <c:pt idx="131">
                  <c:v>2728.8957993299964</c:v>
                </c:pt>
                <c:pt idx="132">
                  <c:v>2721.962952196217</c:v>
                </c:pt>
                <c:pt idx="133">
                  <c:v>2714.9838860815462</c:v>
                </c:pt>
                <c:pt idx="134">
                  <c:v>2707.9582928594441</c:v>
                </c:pt>
                <c:pt idx="135">
                  <c:v>2700.8858623491942</c:v>
                </c:pt>
                <c:pt idx="136">
                  <c:v>2693.7662823022097</c:v>
                </c:pt>
                <c:pt idx="137">
                  <c:v>2686.5992383882453</c:v>
                </c:pt>
                <c:pt idx="138">
                  <c:v>2679.3844141815207</c:v>
                </c:pt>
                <c:pt idx="139">
                  <c:v>2672.1214911467519</c:v>
                </c:pt>
                <c:pt idx="140">
                  <c:v>2664.8101486250839</c:v>
                </c:pt>
                <c:pt idx="141">
                  <c:v>2657.4500638199388</c:v>
                </c:pt>
                <c:pt idx="142">
                  <c:v>2650.0409117827594</c:v>
                </c:pt>
                <c:pt idx="143">
                  <c:v>2642.5823653986654</c:v>
                </c:pt>
                <c:pt idx="144">
                  <c:v>2635.0740953720101</c:v>
                </c:pt>
                <c:pt idx="145">
                  <c:v>2627.5157702118445</c:v>
                </c:pt>
                <c:pt idx="146">
                  <c:v>2619.9070562172774</c:v>
                </c:pt>
                <c:pt idx="147">
                  <c:v>2612.2476174627468</c:v>
                </c:pt>
                <c:pt idx="148">
                  <c:v>2604.537115783186</c:v>
                </c:pt>
                <c:pt idx="149">
                  <c:v>2596.7752107590945</c:v>
                </c:pt>
                <c:pt idx="150">
                  <c:v>2588.9615597015095</c:v>
                </c:pt>
                <c:pt idx="151">
                  <c:v>2581.0958176368736</c:v>
                </c:pt>
                <c:pt idx="152">
                  <c:v>2573.1776372918071</c:v>
                </c:pt>
                <c:pt idx="153">
                  <c:v>2565.2066690777733</c:v>
                </c:pt>
                <c:pt idx="154">
                  <c:v>2557.1825610756459</c:v>
                </c:pt>
                <c:pt idx="155">
                  <c:v>2549.1049590201715</c:v>
                </c:pt>
                <c:pt idx="156">
                  <c:v>2540.9735062843265</c:v>
                </c:pt>
                <c:pt idx="157">
                  <c:v>2532.7878438635762</c:v>
                </c:pt>
                <c:pt idx="158">
                  <c:v>2524.5476103600208</c:v>
                </c:pt>
                <c:pt idx="159">
                  <c:v>2516.2524419664419</c:v>
                </c:pt>
                <c:pt idx="160">
                  <c:v>2507.9019724502391</c:v>
                </c:pt>
                <c:pt idx="161">
                  <c:v>2499.4958331372613</c:v>
                </c:pt>
                <c:pt idx="162">
                  <c:v>2491.0336528955304</c:v>
                </c:pt>
                <c:pt idx="163">
                  <c:v>2482.515058118855</c:v>
                </c:pt>
                <c:pt idx="164">
                  <c:v>2473.9396727103344</c:v>
                </c:pt>
                <c:pt idx="165">
                  <c:v>2465.3071180657575</c:v>
                </c:pt>
                <c:pt idx="166">
                  <c:v>2456.6170130568835</c:v>
                </c:pt>
                <c:pt idx="167">
                  <c:v>2447.8689740146165</c:v>
                </c:pt>
                <c:pt idx="168">
                  <c:v>2439.0626147120679</c:v>
                </c:pt>
                <c:pt idx="169">
                  <c:v>2430.1975463475023</c:v>
                </c:pt>
                <c:pt idx="170">
                  <c:v>2421.2733775271731</c:v>
                </c:pt>
                <c:pt idx="171">
                  <c:v>2412.2897142480419</c:v>
                </c:pt>
                <c:pt idx="172">
                  <c:v>2403.2461598803829</c:v>
                </c:pt>
                <c:pt idx="173">
                  <c:v>2394.1423151502727</c:v>
                </c:pt>
                <c:pt idx="174">
                  <c:v>2384.9777781219623</c:v>
                </c:pt>
                <c:pt idx="175">
                  <c:v>2375.7521441801296</c:v>
                </c:pt>
                <c:pt idx="176">
                  <c:v>2366.4650060120175</c:v>
                </c:pt>
                <c:pt idx="177">
                  <c:v>2357.1159535894517</c:v>
                </c:pt>
                <c:pt idx="178">
                  <c:v>2347.7045741507354</c:v>
                </c:pt>
                <c:pt idx="179">
                  <c:v>2338.2304521824276</c:v>
                </c:pt>
                <c:pt idx="180">
                  <c:v>2328.6931694009977</c:v>
                </c:pt>
                <c:pt idx="181">
                  <c:v>2319.092304734359</c:v>
                </c:pt>
                <c:pt idx="182">
                  <c:v>2309.4274343032753</c:v>
                </c:pt>
                <c:pt idx="183">
                  <c:v>2299.6981314026511</c:v>
                </c:pt>
                <c:pt idx="184">
                  <c:v>2289.9039664826896</c:v>
                </c:pt>
                <c:pt idx="185">
                  <c:v>2280.0445071299282</c:v>
                </c:pt>
                <c:pt idx="186">
                  <c:v>2270.1193180481487</c:v>
                </c:pt>
                <c:pt idx="187">
                  <c:v>2260.1279610391571</c:v>
                </c:pt>
                <c:pt idx="188">
                  <c:v>2250.0699949834388</c:v>
                </c:pt>
                <c:pt idx="189">
                  <c:v>2239.9449758206824</c:v>
                </c:pt>
                <c:pt idx="190">
                  <c:v>2229.7524565301742</c:v>
                </c:pt>
                <c:pt idx="191">
                  <c:v>2219.4919871110628</c:v>
                </c:pt>
                <c:pt idx="192">
                  <c:v>2209.1631145624906</c:v>
                </c:pt>
                <c:pt idx="193">
                  <c:v>2198.7653828635948</c:v>
                </c:pt>
                <c:pt idx="194">
                  <c:v>2188.2983329533727</c:v>
                </c:pt>
                <c:pt idx="195">
                  <c:v>2177.7615027104162</c:v>
                </c:pt>
                <c:pt idx="196">
                  <c:v>2167.1544269325063</c:v>
                </c:pt>
                <c:pt idx="197">
                  <c:v>2156.4766373160769</c:v>
                </c:pt>
                <c:pt idx="198">
                  <c:v>2145.7276624355382</c:v>
                </c:pt>
                <c:pt idx="199">
                  <c:v>2134.9070277224628</c:v>
                </c:pt>
                <c:pt idx="200">
                  <c:v>2124.0142554446329</c:v>
                </c:pt>
                <c:pt idx="201">
                  <c:v>2113.0488646849512</c:v>
                </c:pt>
                <c:pt idx="202">
                  <c:v>2102.0103713202052</c:v>
                </c:pt>
                <c:pt idx="203">
                  <c:v>2090.8982879996938</c:v>
                </c:pt>
                <c:pt idx="204">
                  <c:v>2079.7121241237123</c:v>
                </c:pt>
                <c:pt idx="205">
                  <c:v>2068.4513858218911</c:v>
                </c:pt>
                <c:pt idx="206">
                  <c:v>2057.1155759313915</c:v>
                </c:pt>
                <c:pt idx="207">
                  <c:v>2045.7041939749547</c:v>
                </c:pt>
                <c:pt idx="208">
                  <c:v>2034.2167361388085</c:v>
                </c:pt>
                <c:pt idx="209">
                  <c:v>2022.6526952504212</c:v>
                </c:pt>
                <c:pt idx="210">
                  <c:v>2011.0115607561115</c:v>
                </c:pt>
                <c:pt idx="211">
                  <c:v>1999.2928186985064</c:v>
                </c:pt>
                <c:pt idx="212">
                  <c:v>1987.4959516938504</c:v>
                </c:pt>
                <c:pt idx="213">
                  <c:v>1975.6204389091636</c:v>
                </c:pt>
                <c:pt idx="214">
                  <c:v>1963.6657560392455</c:v>
                </c:pt>
                <c:pt idx="215">
                  <c:v>1951.6313752835281</c:v>
                </c:pt>
                <c:pt idx="216">
                  <c:v>1939.5167653227722</c:v>
                </c:pt>
                <c:pt idx="217">
                  <c:v>1927.3213912956114</c:v>
                </c:pt>
                <c:pt idx="218">
                  <c:v>1915.0447147749367</c:v>
                </c:pt>
                <c:pt idx="219">
                  <c:v>1902.6861937441236</c:v>
                </c:pt>
                <c:pt idx="220">
                  <c:v>1890.2452825731052</c:v>
                </c:pt>
                <c:pt idx="221">
                  <c:v>1877.72143199428</c:v>
                </c:pt>
                <c:pt idx="222">
                  <c:v>1865.1140890782626</c:v>
                </c:pt>
                <c:pt idx="223">
                  <c:v>1852.4226972094718</c:v>
                </c:pt>
                <c:pt idx="224">
                  <c:v>1839.6466960615558</c:v>
                </c:pt>
                <c:pt idx="225">
                  <c:v>1826.7855215726534</c:v>
                </c:pt>
                <c:pt idx="226">
                  <c:v>1813.8386059204918</c:v>
                </c:pt>
                <c:pt idx="227">
                  <c:v>1800.8053774973157</c:v>
                </c:pt>
                <c:pt idx="228">
                  <c:v>1787.6852608846521</c:v>
                </c:pt>
                <c:pt idx="229">
                  <c:v>1774.4776768279039</c:v>
                </c:pt>
                <c:pt idx="230">
                  <c:v>1761.1820422107774</c:v>
                </c:pt>
                <c:pt idx="231">
                  <c:v>1747.7977700295367</c:v>
                </c:pt>
                <c:pt idx="232">
                  <c:v>1734.3242693670877</c:v>
                </c:pt>
                <c:pt idx="233">
                  <c:v>1720.760945366889</c:v>
                </c:pt>
                <c:pt idx="234">
                  <c:v>1707.1071992066891</c:v>
                </c:pt>
                <c:pt idx="235">
                  <c:v>1693.3624280720878</c:v>
                </c:pt>
                <c:pt idx="236">
                  <c:v>1679.5260251299226</c:v>
                </c:pt>
                <c:pt idx="237">
                  <c:v>1665.5973795014761</c:v>
                </c:pt>
                <c:pt idx="238">
                  <c:v>1651.5758762355067</c:v>
                </c:pt>
                <c:pt idx="239">
                  <c:v>1637.4608962810973</c:v>
                </c:pt>
                <c:pt idx="240">
                  <c:v>1623.2518164603255</c:v>
                </c:pt>
                <c:pt idx="241">
                  <c:v>1608.9480094407484</c:v>
                </c:pt>
                <c:pt idx="242">
                  <c:v>1594.5488437077076</c:v>
                </c:pt>
                <c:pt idx="243">
                  <c:v>1580.0536835364464</c:v>
                </c:pt>
                <c:pt idx="244">
                  <c:v>1565.4618889640435</c:v>
                </c:pt>
                <c:pt idx="245">
                  <c:v>1550.772815761158</c:v>
                </c:pt>
                <c:pt idx="246">
                  <c:v>1535.9858154035865</c:v>
                </c:pt>
                <c:pt idx="247">
                  <c:v>1521.1002350436311</c:v>
                </c:pt>
                <c:pt idx="248">
                  <c:v>1506.1154174812762</c:v>
                </c:pt>
                <c:pt idx="249">
                  <c:v>1491.0307011351722</c:v>
                </c:pt>
                <c:pt idx="250">
                  <c:v>1475.8454200134274</c:v>
                </c:pt>
                <c:pt idx="251">
                  <c:v>1460.5589036842046</c:v>
                </c:pt>
                <c:pt idx="252">
                  <c:v>1445.1704772461198</c:v>
                </c:pt>
                <c:pt idx="253">
                  <c:v>1429.6794612984481</c:v>
                </c:pt>
                <c:pt idx="254">
                  <c:v>1414.0851719111251</c:v>
                </c:pt>
                <c:pt idx="255">
                  <c:v>1398.3869205945534</c:v>
                </c:pt>
                <c:pt idx="256">
                  <c:v>1382.5840142692045</c:v>
                </c:pt>
                <c:pt idx="257">
                  <c:v>1366.67575523502</c:v>
                </c:pt>
                <c:pt idx="258">
                  <c:v>1350.6614411406076</c:v>
                </c:pt>
                <c:pt idx="259">
                  <c:v>1334.5403649522325</c:v>
                </c:pt>
                <c:pt idx="260">
                  <c:v>1318.3118149226013</c:v>
                </c:pt>
                <c:pt idx="261">
                  <c:v>1301.9750745594395</c:v>
                </c:pt>
                <c:pt idx="262">
                  <c:v>1285.5294225938567</c:v>
                </c:pt>
                <c:pt idx="263">
                  <c:v>1268.9741329485032</c:v>
                </c:pt>
                <c:pt idx="264">
                  <c:v>1252.3084747055138</c:v>
                </c:pt>
                <c:pt idx="265">
                  <c:v>1235.5317120742382</c:v>
                </c:pt>
                <c:pt idx="266">
                  <c:v>1218.6431043587538</c:v>
                </c:pt>
                <c:pt idx="267">
                  <c:v>1201.6419059251664</c:v>
                </c:pt>
                <c:pt idx="268">
                  <c:v>1184.5273661686883</c:v>
                </c:pt>
                <c:pt idx="269">
                  <c:v>1167.2987294805002</c:v>
                </c:pt>
                <c:pt idx="270">
                  <c:v>1149.955235214391</c:v>
                </c:pt>
                <c:pt idx="271">
                  <c:v>1132.4961176531742</c:v>
                </c:pt>
                <c:pt idx="272">
                  <c:v>1114.9206059748828</c:v>
                </c:pt>
                <c:pt idx="273">
                  <c:v>1097.2279242187362</c:v>
                </c:pt>
                <c:pt idx="274">
                  <c:v>1079.417291250882</c:v>
                </c:pt>
                <c:pt idx="275">
                  <c:v>1061.4879207299089</c:v>
                </c:pt>
                <c:pt idx="276">
                  <c:v>1043.439021072129</c:v>
                </c:pt>
                <c:pt idx="277">
                  <c:v>1025.2697954166306</c:v>
                </c:pt>
                <c:pt idx="278">
                  <c:v>1006.9794415900956</c:v>
                </c:pt>
                <c:pt idx="279">
                  <c:v>988.56715207138382</c:v>
                </c:pt>
                <c:pt idx="280">
                  <c:v>970.0321139558805</c:v>
                </c:pt>
                <c:pt idx="281">
                  <c:v>951.37350891960716</c:v>
                </c:pt>
                <c:pt idx="282">
                  <c:v>932.59051318309196</c:v>
                </c:pt>
                <c:pt idx="283">
                  <c:v>913.68229747500004</c:v>
                </c:pt>
                <c:pt idx="284">
                  <c:v>894.64802699552081</c:v>
                </c:pt>
                <c:pt idx="285">
                  <c:v>875.48686137951177</c:v>
                </c:pt>
                <c:pt idx="286">
                  <c:v>856.19795465939592</c:v>
                </c:pt>
                <c:pt idx="287">
                  <c:v>836.78045522781269</c:v>
                </c:pt>
                <c:pt idx="288">
                  <c:v>817.23350580001886</c:v>
                </c:pt>
                <c:pt idx="289">
                  <c:v>797.55624337603979</c:v>
                </c:pt>
                <c:pt idx="290">
                  <c:v>777.74779920256753</c:v>
                </c:pt>
                <c:pt idx="291">
                  <c:v>757.80729873460541</c:v>
                </c:pt>
                <c:pt idx="292">
                  <c:v>737.73386159685685</c:v>
                </c:pt>
                <c:pt idx="293">
                  <c:v>717.5266015448567</c:v>
                </c:pt>
                <c:pt idx="294">
                  <c:v>697.18462642584325</c:v>
                </c:pt>
                <c:pt idx="295">
                  <c:v>676.70703813936962</c:v>
                </c:pt>
                <c:pt idx="296">
                  <c:v>656.09293259765286</c:v>
                </c:pt>
                <c:pt idx="297">
                  <c:v>635.34139968565808</c:v>
                </c:pt>
                <c:pt idx="298">
                  <c:v>614.45152322091656</c:v>
                </c:pt>
                <c:pt idx="299">
                  <c:v>593.42238091307672</c:v>
                </c:pt>
                <c:pt idx="300">
                  <c:v>572.25304432318467</c:v>
                </c:pt>
                <c:pt idx="301">
                  <c:v>550.94257882269335</c:v>
                </c:pt>
                <c:pt idx="302">
                  <c:v>529.4900435521987</c:v>
                </c:pt>
                <c:pt idx="303">
                  <c:v>507.89449137990084</c:v>
                </c:pt>
                <c:pt idx="304">
                  <c:v>486.15496885978763</c:v>
                </c:pt>
                <c:pt idx="305">
                  <c:v>464.27051618954033</c:v>
                </c:pt>
                <c:pt idx="306">
                  <c:v>442.24016716815805</c:v>
                </c:pt>
                <c:pt idx="307">
                  <c:v>420.06294915329988</c:v>
                </c:pt>
                <c:pt idx="308">
                  <c:v>397.73788301834264</c:v>
                </c:pt>
                <c:pt idx="309">
                  <c:v>375.26398310915238</c:v>
                </c:pt>
                <c:pt idx="310">
                  <c:v>352.64025720056753</c:v>
                </c:pt>
                <c:pt idx="311">
                  <c:v>329.86570645259212</c:v>
                </c:pt>
                <c:pt idx="312">
                  <c:v>306.93932536629683</c:v>
                </c:pt>
                <c:pt idx="313">
                  <c:v>283.86010173942628</c:v>
                </c:pt>
                <c:pt idx="314">
                  <c:v>260.62701662170991</c:v>
                </c:pt>
                <c:pt idx="315">
                  <c:v>237.23904426987545</c:v>
                </c:pt>
                <c:pt idx="316">
                  <c:v>213.69515210236207</c:v>
                </c:pt>
                <c:pt idx="317">
                  <c:v>189.99430065373195</c:v>
                </c:pt>
                <c:pt idx="318">
                  <c:v>166.13544352877761</c:v>
                </c:pt>
                <c:pt idx="319">
                  <c:v>142.11752735632362</c:v>
                </c:pt>
                <c:pt idx="320">
                  <c:v>117.93949174271989</c:v>
                </c:pt>
                <c:pt idx="321">
                  <c:v>93.600269225025485</c:v>
                </c:pt>
                <c:pt idx="322">
                  <c:v>69.098785223879773</c:v>
                </c:pt>
                <c:pt idx="323">
                  <c:v>44.433957996059767</c:v>
                </c:pt>
                <c:pt idx="324">
                  <c:v>19.604698586720954</c:v>
                </c:pt>
                <c:pt idx="325">
                  <c:v>-5.3900892186801173</c:v>
                </c:pt>
                <c:pt idx="326">
                  <c:v>-30.551508942783865</c:v>
                </c:pt>
                <c:pt idx="327">
                  <c:v>-55.880671465048309</c:v>
                </c:pt>
                <c:pt idx="328">
                  <c:v>-81.378695070794492</c:v>
                </c:pt>
                <c:pt idx="329">
                  <c:v>-107.04670550057901</c:v>
                </c:pt>
                <c:pt idx="330">
                  <c:v>-132.88583599989542</c:v>
                </c:pt>
                <c:pt idx="331">
                  <c:v>-158.89722736920726</c:v>
                </c:pt>
                <c:pt idx="332">
                  <c:v>-185.08202801431452</c:v>
                </c:pt>
                <c:pt idx="333">
                  <c:v>-211.44139399705583</c:v>
                </c:pt>
                <c:pt idx="334">
                  <c:v>-237.97648908634875</c:v>
                </c:pt>
                <c:pt idx="335">
                  <c:v>-264.6884848095703</c:v>
                </c:pt>
                <c:pt idx="336">
                  <c:v>-291.57856050427995</c:v>
                </c:pt>
                <c:pt idx="337">
                  <c:v>-318.64790337028768</c:v>
                </c:pt>
                <c:pt idx="338">
                  <c:v>-345.89770852206885</c:v>
                </c:pt>
                <c:pt idx="339">
                  <c:v>-373.3291790415285</c:v>
                </c:pt>
                <c:pt idx="340">
                  <c:v>-400.94352603111793</c:v>
                </c:pt>
                <c:pt idx="341">
                  <c:v>-428.7419686673046</c:v>
                </c:pt>
                <c:pt idx="342">
                  <c:v>-456.72573425439919</c:v>
                </c:pt>
                <c:pt idx="343">
                  <c:v>-484.89605827874101</c:v>
                </c:pt>
                <c:pt idx="344">
                  <c:v>-513.25418446324522</c:v>
                </c:pt>
                <c:pt idx="345">
                  <c:v>-541.80136482231262</c:v>
                </c:pt>
                <c:pt idx="346">
                  <c:v>-570.53885971710724</c:v>
                </c:pt>
                <c:pt idx="347">
                  <c:v>-599.46793791120058</c:v>
                </c:pt>
                <c:pt idx="348">
                  <c:v>-628.58987662658774</c:v>
                </c:pt>
                <c:pt idx="349">
                  <c:v>-657.9059616000776</c:v>
                </c:pt>
                <c:pt idx="350">
                  <c:v>-687.41748714005735</c:v>
                </c:pt>
                <c:pt idx="351">
                  <c:v>-717.1257561836369</c:v>
                </c:pt>
                <c:pt idx="352">
                  <c:v>-747.03208035417367</c:v>
                </c:pt>
                <c:pt idx="353">
                  <c:v>-777.1377800191807</c:v>
                </c:pt>
                <c:pt idx="354">
                  <c:v>-807.44418434862109</c:v>
                </c:pt>
                <c:pt idx="355">
                  <c:v>-837.95263137359109</c:v>
                </c:pt>
                <c:pt idx="356">
                  <c:v>-868.66446804539419</c:v>
                </c:pt>
                <c:pt idx="357">
                  <c:v>-899.5810502950095</c:v>
                </c:pt>
                <c:pt idx="358">
                  <c:v>-930.70374309295539</c:v>
                </c:pt>
                <c:pt idx="359">
                  <c:v>-962.03392050955426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'Mortgage '!$E$9</c:f>
              <c:strCache>
                <c:ptCount val="1"/>
                <c:pt idx="0">
                  <c:v>Principal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'Mortgage '!$E$10:$E$369</c:f>
              <c:numCache>
                <c:formatCode>"$"#,##0.00_);[Red]\("$"#,##0.00\)</c:formatCode>
                <c:ptCount val="360"/>
                <c:pt idx="0">
                  <c:v>335.4895360635478</c:v>
                </c:pt>
                <c:pt idx="1">
                  <c:v>338.39279963730496</c:v>
                </c:pt>
                <c:pt idx="2">
                  <c:v>341.31541830155356</c:v>
                </c:pt>
                <c:pt idx="3">
                  <c:v>344.25752109023051</c:v>
                </c:pt>
                <c:pt idx="4">
                  <c:v>347.21923789749872</c:v>
                </c:pt>
                <c:pt idx="5">
                  <c:v>350.20069948348191</c:v>
                </c:pt>
                <c:pt idx="6">
                  <c:v>353.2020374800386</c:v>
                </c:pt>
                <c:pt idx="7">
                  <c:v>356.22338439657187</c:v>
                </c:pt>
                <c:pt idx="8">
                  <c:v>359.2648736258825</c:v>
                </c:pt>
                <c:pt idx="9">
                  <c:v>362.32663945005515</c:v>
                </c:pt>
                <c:pt idx="10">
                  <c:v>365.40881704638878</c:v>
                </c:pt>
                <c:pt idx="11">
                  <c:v>368.51154249336469</c:v>
                </c:pt>
                <c:pt idx="12">
                  <c:v>371.63495277665379</c:v>
                </c:pt>
                <c:pt idx="13">
                  <c:v>374.77918579516472</c:v>
                </c:pt>
                <c:pt idx="14">
                  <c:v>377.94438036713245</c:v>
                </c:pt>
                <c:pt idx="15">
                  <c:v>381.13067623624647</c:v>
                </c:pt>
                <c:pt idx="16">
                  <c:v>384.3382140778217</c:v>
                </c:pt>
                <c:pt idx="17">
                  <c:v>387.56713550500672</c:v>
                </c:pt>
                <c:pt idx="18">
                  <c:v>390.8175830750406</c:v>
                </c:pt>
                <c:pt idx="19">
                  <c:v>394.08970029554075</c:v>
                </c:pt>
                <c:pt idx="20">
                  <c:v>397.38363163084432</c:v>
                </c:pt>
                <c:pt idx="21">
                  <c:v>400.69952250838332</c:v>
                </c:pt>
                <c:pt idx="22">
                  <c:v>404.03751932510568</c:v>
                </c:pt>
                <c:pt idx="23">
                  <c:v>407.39776945393942</c:v>
                </c:pt>
                <c:pt idx="24">
                  <c:v>410.78042125029924</c:v>
                </c:pt>
                <c:pt idx="25">
                  <c:v>414.18562405863486</c:v>
                </c:pt>
                <c:pt idx="26">
                  <c:v>417.61352821902574</c:v>
                </c:pt>
                <c:pt idx="27">
                  <c:v>421.06428507381952</c:v>
                </c:pt>
                <c:pt idx="28">
                  <c:v>424.53804697431178</c:v>
                </c:pt>
                <c:pt idx="29">
                  <c:v>428.03496728747405</c:v>
                </c:pt>
                <c:pt idx="30">
                  <c:v>431.55520040272404</c:v>
                </c:pt>
                <c:pt idx="31">
                  <c:v>435.09890173874237</c:v>
                </c:pt>
                <c:pt idx="32">
                  <c:v>438.66622775033375</c:v>
                </c:pt>
                <c:pt idx="33">
                  <c:v>442.25733593533596</c:v>
                </c:pt>
                <c:pt idx="34">
                  <c:v>445.87238484157115</c:v>
                </c:pt>
                <c:pt idx="35">
                  <c:v>449.51153407384845</c:v>
                </c:pt>
                <c:pt idx="36">
                  <c:v>453.1749443010076</c:v>
                </c:pt>
                <c:pt idx="37">
                  <c:v>456.86277726301432</c:v>
                </c:pt>
                <c:pt idx="38">
                  <c:v>460.57519577810126</c:v>
                </c:pt>
                <c:pt idx="39">
                  <c:v>464.31236374995524</c:v>
                </c:pt>
                <c:pt idx="40">
                  <c:v>468.07444617495503</c:v>
                </c:pt>
                <c:pt idx="41">
                  <c:v>471.86160914945458</c:v>
                </c:pt>
                <c:pt idx="42">
                  <c:v>475.67401987711764</c:v>
                </c:pt>
                <c:pt idx="43">
                  <c:v>479.51184667629832</c:v>
                </c:pt>
                <c:pt idx="44">
                  <c:v>483.37525898747344</c:v>
                </c:pt>
                <c:pt idx="45">
                  <c:v>487.26442738072319</c:v>
                </c:pt>
                <c:pt idx="46">
                  <c:v>491.17952356326123</c:v>
                </c:pt>
                <c:pt idx="47">
                  <c:v>495.12072038701626</c:v>
                </c:pt>
                <c:pt idx="48">
                  <c:v>499.08819185626317</c:v>
                </c:pt>
                <c:pt idx="49">
                  <c:v>503.08211313530501</c:v>
                </c:pt>
                <c:pt idx="50">
                  <c:v>507.10266055620696</c:v>
                </c:pt>
                <c:pt idx="51">
                  <c:v>511.150011626582</c:v>
                </c:pt>
                <c:pt idx="52">
                  <c:v>515.22434503742579</c:v>
                </c:pt>
                <c:pt idx="53">
                  <c:v>519.32584067100879</c:v>
                </c:pt>
                <c:pt idx="54">
                  <c:v>523.45467960881524</c:v>
                </c:pt>
                <c:pt idx="55">
                  <c:v>527.61104413954081</c:v>
                </c:pt>
                <c:pt idx="56">
                  <c:v>531.79511776713753</c:v>
                </c:pt>
                <c:pt idx="57">
                  <c:v>536.00708521891875</c:v>
                </c:pt>
                <c:pt idx="58">
                  <c:v>540.2471324537114</c:v>
                </c:pt>
                <c:pt idx="59">
                  <c:v>544.5154466700692</c:v>
                </c:pt>
                <c:pt idx="60">
                  <c:v>548.81221631453627</c:v>
                </c:pt>
                <c:pt idx="61">
                  <c:v>553.13763108996682</c:v>
                </c:pt>
                <c:pt idx="62">
                  <c:v>557.49188196389969</c:v>
                </c:pt>
                <c:pt idx="63">
                  <c:v>561.87516117699261</c:v>
                </c:pt>
                <c:pt idx="64">
                  <c:v>566.28766225150594</c:v>
                </c:pt>
                <c:pt idx="65">
                  <c:v>570.72957999984919</c:v>
                </c:pt>
                <c:pt idx="66">
                  <c:v>575.20111053318169</c:v>
                </c:pt>
                <c:pt idx="67">
                  <c:v>579.70245127007001</c:v>
                </c:pt>
                <c:pt idx="68">
                  <c:v>584.23380094520371</c:v>
                </c:pt>
                <c:pt idx="69">
                  <c:v>588.79535961817191</c:v>
                </c:pt>
                <c:pt idx="70">
                  <c:v>593.38732868229272</c:v>
                </c:pt>
                <c:pt idx="71">
                  <c:v>598.00991087350803</c:v>
                </c:pt>
                <c:pt idx="72">
                  <c:v>602.6633102793312</c:v>
                </c:pt>
                <c:pt idx="73">
                  <c:v>607.34773234786007</c:v>
                </c:pt>
                <c:pt idx="74">
                  <c:v>612.06338389684561</c:v>
                </c:pt>
                <c:pt idx="75">
                  <c:v>616.81047312282453</c:v>
                </c:pt>
                <c:pt idx="76">
                  <c:v>621.58920961030981</c:v>
                </c:pt>
                <c:pt idx="77">
                  <c:v>626.39980434104518</c:v>
                </c:pt>
                <c:pt idx="78">
                  <c:v>631.24246970331887</c:v>
                </c:pt>
                <c:pt idx="79">
                  <c:v>636.11741950134092</c:v>
                </c:pt>
                <c:pt idx="80">
                  <c:v>641.02486896468326</c:v>
                </c:pt>
                <c:pt idx="81">
                  <c:v>645.96503475778127</c:v>
                </c:pt>
                <c:pt idx="82">
                  <c:v>650.93813498949976</c:v>
                </c:pt>
                <c:pt idx="83">
                  <c:v>655.94438922276322</c:v>
                </c:pt>
                <c:pt idx="84">
                  <c:v>660.98401848424874</c:v>
                </c:pt>
                <c:pt idx="85">
                  <c:v>666.0572452741435</c:v>
                </c:pt>
                <c:pt idx="86">
                  <c:v>671.16429357597099</c:v>
                </c:pt>
                <c:pt idx="87">
                  <c:v>676.30538886647764</c:v>
                </c:pt>
                <c:pt idx="88">
                  <c:v>681.48075812558727</c:v>
                </c:pt>
                <c:pt idx="89">
                  <c:v>686.6906298464246</c:v>
                </c:pt>
                <c:pt idx="90">
                  <c:v>691.93523404540065</c:v>
                </c:pt>
                <c:pt idx="91">
                  <c:v>697.21480227236998</c:v>
                </c:pt>
                <c:pt idx="92">
                  <c:v>702.5295676208525</c:v>
                </c:pt>
                <c:pt idx="93">
                  <c:v>707.87976473832487</c:v>
                </c:pt>
                <c:pt idx="94">
                  <c:v>713.26562983658005</c:v>
                </c:pt>
                <c:pt idx="95">
                  <c:v>718.68740070215745</c:v>
                </c:pt>
                <c:pt idx="96">
                  <c:v>724.14531670683846</c:v>
                </c:pt>
                <c:pt idx="97">
                  <c:v>729.63961881821751</c:v>
                </c:pt>
                <c:pt idx="98">
                  <c:v>735.17054961033909</c:v>
                </c:pt>
                <c:pt idx="99">
                  <c:v>740.73835327440793</c:v>
                </c:pt>
                <c:pt idx="100">
                  <c:v>746.3432756295706</c:v>
                </c:pt>
                <c:pt idx="101">
                  <c:v>751.98556413376809</c:v>
                </c:pt>
                <c:pt idx="102">
                  <c:v>757.66546789465974</c:v>
                </c:pt>
                <c:pt idx="103">
                  <c:v>763.38323768062401</c:v>
                </c:pt>
                <c:pt idx="104">
                  <c:v>769.13912593182795</c:v>
                </c:pt>
                <c:pt idx="105">
                  <c:v>774.93338677137353</c:v>
                </c:pt>
                <c:pt idx="106">
                  <c:v>780.7662760165158</c:v>
                </c:pt>
                <c:pt idx="107">
                  <c:v>786.6380511899597</c:v>
                </c:pt>
                <c:pt idx="108">
                  <c:v>792.54897153122602</c:v>
                </c:pt>
                <c:pt idx="109">
                  <c:v>798.4992980081006</c:v>
                </c:pt>
                <c:pt idx="110">
                  <c:v>804.48929332815487</c:v>
                </c:pt>
                <c:pt idx="111">
                  <c:v>810.5192219503424</c:v>
                </c:pt>
                <c:pt idx="112">
                  <c:v>816.58935009667766</c:v>
                </c:pt>
                <c:pt idx="113">
                  <c:v>822.69994576398904</c:v>
                </c:pt>
                <c:pt idx="114">
                  <c:v>828.85127873574902</c:v>
                </c:pt>
                <c:pt idx="115">
                  <c:v>835.04362059398727</c:v>
                </c:pt>
                <c:pt idx="116">
                  <c:v>841.27724473128046</c:v>
                </c:pt>
                <c:pt idx="117">
                  <c:v>847.55242636282219</c:v>
                </c:pt>
                <c:pt idx="118">
                  <c:v>853.86944253857428</c:v>
                </c:pt>
                <c:pt idx="119">
                  <c:v>860.22857215549811</c:v>
                </c:pt>
                <c:pt idx="120">
                  <c:v>866.63009596986831</c:v>
                </c:pt>
                <c:pt idx="121">
                  <c:v>873.07429660966727</c:v>
                </c:pt>
                <c:pt idx="122">
                  <c:v>879.56145858706532</c:v>
                </c:pt>
                <c:pt idx="123">
                  <c:v>886.09186831097895</c:v>
                </c:pt>
                <c:pt idx="124">
                  <c:v>892.66581409971877</c:v>
                </c:pt>
                <c:pt idx="125">
                  <c:v>899.28358619371693</c:v>
                </c:pt>
                <c:pt idx="126">
                  <c:v>905.9454767683419</c:v>
                </c:pt>
                <c:pt idx="127">
                  <c:v>912.65177994679743</c:v>
                </c:pt>
                <c:pt idx="128">
                  <c:v>919.40279181310962</c:v>
                </c:pt>
                <c:pt idx="129">
                  <c:v>926.19881042519728</c:v>
                </c:pt>
                <c:pt idx="130">
                  <c:v>933.04013582803145</c:v>
                </c:pt>
                <c:pt idx="131">
                  <c:v>939.92707006688488</c:v>
                </c:pt>
                <c:pt idx="132">
                  <c:v>946.85991720066431</c:v>
                </c:pt>
                <c:pt idx="133">
                  <c:v>953.8389833153351</c:v>
                </c:pt>
                <c:pt idx="134">
                  <c:v>960.86457653743719</c:v>
                </c:pt>
                <c:pt idx="135">
                  <c:v>967.93700704768708</c:v>
                </c:pt>
                <c:pt idx="136">
                  <c:v>975.05658709467161</c:v>
                </c:pt>
                <c:pt idx="137">
                  <c:v>982.22363100863595</c:v>
                </c:pt>
                <c:pt idx="138">
                  <c:v>989.43845521536059</c:v>
                </c:pt>
                <c:pt idx="139">
                  <c:v>996.70137825012944</c:v>
                </c:pt>
                <c:pt idx="140">
                  <c:v>1004.0127207717974</c:v>
                </c:pt>
                <c:pt idx="141">
                  <c:v>1011.3728055769425</c:v>
                </c:pt>
                <c:pt idx="142">
                  <c:v>1018.7819576141219</c:v>
                </c:pt>
                <c:pt idx="143">
                  <c:v>1026.2405039982159</c:v>
                </c:pt>
                <c:pt idx="144">
                  <c:v>1033.7487740248712</c:v>
                </c:pt>
                <c:pt idx="145">
                  <c:v>1041.3070991850368</c:v>
                </c:pt>
                <c:pt idx="146">
                  <c:v>1048.9158131796039</c:v>
                </c:pt>
                <c:pt idx="147">
                  <c:v>1056.5752519341345</c:v>
                </c:pt>
                <c:pt idx="148">
                  <c:v>1064.2857536136953</c:v>
                </c:pt>
                <c:pt idx="149">
                  <c:v>1072.0476586377868</c:v>
                </c:pt>
                <c:pt idx="150">
                  <c:v>1079.8613096953718</c:v>
                </c:pt>
                <c:pt idx="151">
                  <c:v>1087.7270517600077</c:v>
                </c:pt>
                <c:pt idx="152">
                  <c:v>1095.6452321050742</c:v>
                </c:pt>
                <c:pt idx="153">
                  <c:v>1103.616200319108</c:v>
                </c:pt>
                <c:pt idx="154">
                  <c:v>1111.6403083212354</c:v>
                </c:pt>
                <c:pt idx="155">
                  <c:v>1119.7179103767098</c:v>
                </c:pt>
                <c:pt idx="156">
                  <c:v>1127.8493631125548</c:v>
                </c:pt>
                <c:pt idx="157">
                  <c:v>1136.0350255333051</c:v>
                </c:pt>
                <c:pt idx="158">
                  <c:v>1144.2752590368605</c:v>
                </c:pt>
                <c:pt idx="159">
                  <c:v>1152.5704274304394</c:v>
                </c:pt>
                <c:pt idx="160">
                  <c:v>1160.9208969466422</c:v>
                </c:pt>
                <c:pt idx="161">
                  <c:v>1169.3270362596199</c:v>
                </c:pt>
                <c:pt idx="162">
                  <c:v>1177.7892165013509</c:v>
                </c:pt>
                <c:pt idx="163">
                  <c:v>1186.3078112780263</c:v>
                </c:pt>
                <c:pt idx="164">
                  <c:v>1194.8831966865469</c:v>
                </c:pt>
                <c:pt idx="165">
                  <c:v>1203.5157513311237</c:v>
                </c:pt>
                <c:pt idx="166">
                  <c:v>1212.2058563399978</c:v>
                </c:pt>
                <c:pt idx="167">
                  <c:v>1220.9538953822648</c:v>
                </c:pt>
                <c:pt idx="168">
                  <c:v>1229.7602546848134</c:v>
                </c:pt>
                <c:pt idx="169">
                  <c:v>1238.6253230493789</c:v>
                </c:pt>
                <c:pt idx="170">
                  <c:v>1247.5494918697082</c:v>
                </c:pt>
                <c:pt idx="171">
                  <c:v>1256.5331551488393</c:v>
                </c:pt>
                <c:pt idx="172">
                  <c:v>1265.5767095164983</c:v>
                </c:pt>
                <c:pt idx="173">
                  <c:v>1274.6805542466086</c:v>
                </c:pt>
                <c:pt idx="174">
                  <c:v>1283.845091274919</c:v>
                </c:pt>
                <c:pt idx="175">
                  <c:v>1293.0707252167517</c:v>
                </c:pt>
                <c:pt idx="176">
                  <c:v>1302.3578633848638</c:v>
                </c:pt>
                <c:pt idx="177">
                  <c:v>1311.7069158074296</c:v>
                </c:pt>
                <c:pt idx="178">
                  <c:v>1321.1182952461459</c:v>
                </c:pt>
                <c:pt idx="179">
                  <c:v>1330.5924172144537</c:v>
                </c:pt>
                <c:pt idx="180">
                  <c:v>1340.1296999958836</c:v>
                </c:pt>
                <c:pt idx="181">
                  <c:v>1349.7305646625223</c:v>
                </c:pt>
                <c:pt idx="182">
                  <c:v>1359.395435093606</c:v>
                </c:pt>
                <c:pt idx="183">
                  <c:v>1369.1247379942301</c:v>
                </c:pt>
                <c:pt idx="184">
                  <c:v>1378.9189029141917</c:v>
                </c:pt>
                <c:pt idx="185">
                  <c:v>1388.7783622669531</c:v>
                </c:pt>
                <c:pt idx="186">
                  <c:v>1398.7035513487326</c:v>
                </c:pt>
                <c:pt idx="187">
                  <c:v>1408.6949083577242</c:v>
                </c:pt>
                <c:pt idx="188">
                  <c:v>1418.7528744134424</c:v>
                </c:pt>
                <c:pt idx="189">
                  <c:v>1428.8778935761989</c:v>
                </c:pt>
                <c:pt idx="190">
                  <c:v>1439.0704128667071</c:v>
                </c:pt>
                <c:pt idx="191">
                  <c:v>1449.3308822858185</c:v>
                </c:pt>
                <c:pt idx="192">
                  <c:v>1459.6597548343907</c:v>
                </c:pt>
                <c:pt idx="193">
                  <c:v>1470.0574865332865</c:v>
                </c:pt>
                <c:pt idx="194">
                  <c:v>1480.5245364435086</c:v>
                </c:pt>
                <c:pt idx="195">
                  <c:v>1491.0613666864651</c:v>
                </c:pt>
                <c:pt idx="196">
                  <c:v>1501.6684424643749</c:v>
                </c:pt>
                <c:pt idx="197">
                  <c:v>1512.3462320808044</c:v>
                </c:pt>
                <c:pt idx="198">
                  <c:v>1523.0952069613431</c:v>
                </c:pt>
                <c:pt idx="199">
                  <c:v>1533.9158416744185</c:v>
                </c:pt>
                <c:pt idx="200">
                  <c:v>1544.8086139522484</c:v>
                </c:pt>
                <c:pt idx="201">
                  <c:v>1555.77400471193</c:v>
                </c:pt>
                <c:pt idx="202">
                  <c:v>1566.8124980766761</c:v>
                </c:pt>
                <c:pt idx="203">
                  <c:v>1577.9245813971875</c:v>
                </c:pt>
                <c:pt idx="204">
                  <c:v>1589.110745273169</c:v>
                </c:pt>
                <c:pt idx="205">
                  <c:v>1600.3714835749902</c:v>
                </c:pt>
                <c:pt idx="206">
                  <c:v>1611.7072934654898</c:v>
                </c:pt>
                <c:pt idx="207">
                  <c:v>1623.1186754219266</c:v>
                </c:pt>
                <c:pt idx="208">
                  <c:v>1634.6061332580728</c:v>
                </c:pt>
                <c:pt idx="209">
                  <c:v>1646.1701741464601</c:v>
                </c:pt>
                <c:pt idx="210">
                  <c:v>1657.8113086407698</c:v>
                </c:pt>
                <c:pt idx="211">
                  <c:v>1669.5300506983749</c:v>
                </c:pt>
                <c:pt idx="212">
                  <c:v>1681.3269177030309</c:v>
                </c:pt>
                <c:pt idx="213">
                  <c:v>1693.2024304877177</c:v>
                </c:pt>
                <c:pt idx="214">
                  <c:v>1705.1571133576358</c:v>
                </c:pt>
                <c:pt idx="215">
                  <c:v>1717.1914941133532</c:v>
                </c:pt>
                <c:pt idx="216">
                  <c:v>1729.306104074109</c:v>
                </c:pt>
                <c:pt idx="217">
                  <c:v>1741.5014781012699</c:v>
                </c:pt>
                <c:pt idx="218">
                  <c:v>1753.7781546219446</c:v>
                </c:pt>
                <c:pt idx="219">
                  <c:v>1766.1366756527577</c:v>
                </c:pt>
                <c:pt idx="220">
                  <c:v>1778.5775868237761</c:v>
                </c:pt>
                <c:pt idx="221">
                  <c:v>1791.1014374026013</c:v>
                </c:pt>
                <c:pt idx="222">
                  <c:v>1803.7087803186187</c:v>
                </c:pt>
                <c:pt idx="223">
                  <c:v>1816.4001721874095</c:v>
                </c:pt>
                <c:pt idx="224">
                  <c:v>1829.1761733353255</c:v>
                </c:pt>
                <c:pt idx="225">
                  <c:v>1842.0373478242279</c:v>
                </c:pt>
                <c:pt idx="226">
                  <c:v>1854.9842634763895</c:v>
                </c:pt>
                <c:pt idx="227">
                  <c:v>1868.0174918995656</c:v>
                </c:pt>
                <c:pt idx="228">
                  <c:v>1881.1376085122292</c:v>
                </c:pt>
                <c:pt idx="229">
                  <c:v>1894.3451925689774</c:v>
                </c:pt>
                <c:pt idx="230">
                  <c:v>1907.6408271861039</c:v>
                </c:pt>
                <c:pt idx="231">
                  <c:v>1921.0250993673446</c:v>
                </c:pt>
                <c:pt idx="232">
                  <c:v>1934.4986000297936</c:v>
                </c:pt>
                <c:pt idx="233">
                  <c:v>1948.0619240299923</c:v>
                </c:pt>
                <c:pt idx="234">
                  <c:v>1961.7156701901922</c:v>
                </c:pt>
                <c:pt idx="235">
                  <c:v>1975.4604413247935</c:v>
                </c:pt>
                <c:pt idx="236">
                  <c:v>1989.2968442669587</c:v>
                </c:pt>
                <c:pt idx="237">
                  <c:v>2003.2254898954052</c:v>
                </c:pt>
                <c:pt idx="238">
                  <c:v>2017.2469931613746</c:v>
                </c:pt>
                <c:pt idx="239">
                  <c:v>2031.3619731157839</c:v>
                </c:pt>
                <c:pt idx="240">
                  <c:v>2045.5710529365558</c:v>
                </c:pt>
                <c:pt idx="241">
                  <c:v>2059.8748599561332</c:v>
                </c:pt>
                <c:pt idx="242">
                  <c:v>2074.2740256891739</c:v>
                </c:pt>
                <c:pt idx="243">
                  <c:v>2088.7691858604348</c:v>
                </c:pt>
                <c:pt idx="244">
                  <c:v>2103.360980432838</c:v>
                </c:pt>
                <c:pt idx="245">
                  <c:v>2118.0500536357231</c:v>
                </c:pt>
                <c:pt idx="246">
                  <c:v>2132.8370539932948</c:v>
                </c:pt>
                <c:pt idx="247">
                  <c:v>2147.7226343532502</c:v>
                </c:pt>
                <c:pt idx="248">
                  <c:v>2162.7074519156049</c:v>
                </c:pt>
                <c:pt idx="249">
                  <c:v>2177.7921682617089</c:v>
                </c:pt>
                <c:pt idx="250">
                  <c:v>2192.9774493834539</c:v>
                </c:pt>
                <c:pt idx="251">
                  <c:v>2208.2639657126765</c:v>
                </c:pt>
                <c:pt idx="252">
                  <c:v>2223.6523921507614</c:v>
                </c:pt>
                <c:pt idx="253">
                  <c:v>2239.1434080984332</c:v>
                </c:pt>
                <c:pt idx="254">
                  <c:v>2254.7376974857561</c:v>
                </c:pt>
                <c:pt idx="255">
                  <c:v>2270.4359488023279</c:v>
                </c:pt>
                <c:pt idx="256">
                  <c:v>2286.2388551276767</c:v>
                </c:pt>
                <c:pt idx="257">
                  <c:v>2302.1471141618613</c:v>
                </c:pt>
                <c:pt idx="258">
                  <c:v>2318.1614282562737</c:v>
                </c:pt>
                <c:pt idx="259">
                  <c:v>2334.282504444649</c:v>
                </c:pt>
                <c:pt idx="260">
                  <c:v>2350.5110544742802</c:v>
                </c:pt>
                <c:pt idx="261">
                  <c:v>2366.8477948374421</c:v>
                </c:pt>
                <c:pt idx="262">
                  <c:v>2383.2934468030244</c:v>
                </c:pt>
                <c:pt idx="263">
                  <c:v>2399.8487364483781</c:v>
                </c:pt>
                <c:pt idx="264">
                  <c:v>2416.5143946913677</c:v>
                </c:pt>
                <c:pt idx="265">
                  <c:v>2433.2911573226429</c:v>
                </c:pt>
                <c:pt idx="266">
                  <c:v>2450.1797650381277</c:v>
                </c:pt>
                <c:pt idx="267">
                  <c:v>2467.1809634717147</c:v>
                </c:pt>
                <c:pt idx="268">
                  <c:v>2484.295503228193</c:v>
                </c:pt>
                <c:pt idx="269">
                  <c:v>2501.524139916381</c:v>
                </c:pt>
                <c:pt idx="270">
                  <c:v>2518.8676341824903</c:v>
                </c:pt>
                <c:pt idx="271">
                  <c:v>2536.3267517437071</c:v>
                </c:pt>
                <c:pt idx="272">
                  <c:v>2553.9022634219982</c:v>
                </c:pt>
                <c:pt idx="273">
                  <c:v>2571.5949451781453</c:v>
                </c:pt>
                <c:pt idx="274">
                  <c:v>2589.4055781459992</c:v>
                </c:pt>
                <c:pt idx="275">
                  <c:v>2607.3349486669722</c:v>
                </c:pt>
                <c:pt idx="276">
                  <c:v>2625.3838483247523</c:v>
                </c:pt>
                <c:pt idx="277">
                  <c:v>2643.5530739802507</c:v>
                </c:pt>
                <c:pt idx="278">
                  <c:v>2661.8434278067857</c:v>
                </c:pt>
                <c:pt idx="279">
                  <c:v>2680.2557173254972</c:v>
                </c:pt>
                <c:pt idx="280">
                  <c:v>2698.7907554410008</c:v>
                </c:pt>
                <c:pt idx="281">
                  <c:v>2717.4493604772742</c:v>
                </c:pt>
                <c:pt idx="282">
                  <c:v>2736.2323562137894</c:v>
                </c:pt>
                <c:pt idx="283">
                  <c:v>2755.140571921881</c:v>
                </c:pt>
                <c:pt idx="284">
                  <c:v>2774.1748424013604</c:v>
                </c:pt>
                <c:pt idx="285">
                  <c:v>2793.3360080173697</c:v>
                </c:pt>
                <c:pt idx="286">
                  <c:v>2812.6249147374856</c:v>
                </c:pt>
                <c:pt idx="287">
                  <c:v>2832.0424141690687</c:v>
                </c:pt>
                <c:pt idx="288">
                  <c:v>2851.5893635968623</c:v>
                </c:pt>
                <c:pt idx="289">
                  <c:v>2871.2666260208416</c:v>
                </c:pt>
                <c:pt idx="290">
                  <c:v>2891.0750701943139</c:v>
                </c:pt>
                <c:pt idx="291">
                  <c:v>2911.0155706622759</c:v>
                </c:pt>
                <c:pt idx="292">
                  <c:v>2931.0890078000243</c:v>
                </c:pt>
                <c:pt idx="293">
                  <c:v>2951.2962678520244</c:v>
                </c:pt>
                <c:pt idx="294">
                  <c:v>2971.6382429710379</c:v>
                </c:pt>
                <c:pt idx="295">
                  <c:v>2992.1158312575117</c:v>
                </c:pt>
                <c:pt idx="296">
                  <c:v>3012.7299367992282</c:v>
                </c:pt>
                <c:pt idx="297">
                  <c:v>3033.4814697112233</c:v>
                </c:pt>
                <c:pt idx="298">
                  <c:v>3054.3713461759648</c:v>
                </c:pt>
                <c:pt idx="299">
                  <c:v>3075.4004884838046</c:v>
                </c:pt>
                <c:pt idx="300">
                  <c:v>3096.5698250736968</c:v>
                </c:pt>
                <c:pt idx="301">
                  <c:v>3117.8802905741877</c:v>
                </c:pt>
                <c:pt idx="302">
                  <c:v>3139.3328258446827</c:v>
                </c:pt>
                <c:pt idx="303">
                  <c:v>3160.9283780169803</c:v>
                </c:pt>
                <c:pt idx="304">
                  <c:v>3182.6679005370938</c:v>
                </c:pt>
                <c:pt idx="305">
                  <c:v>3204.5523532073412</c:v>
                </c:pt>
                <c:pt idx="306">
                  <c:v>3226.5827022287231</c:v>
                </c:pt>
                <c:pt idx="307">
                  <c:v>3248.7599202435813</c:v>
                </c:pt>
                <c:pt idx="308">
                  <c:v>3271.0849863785388</c:v>
                </c:pt>
                <c:pt idx="309">
                  <c:v>3293.5588862877289</c:v>
                </c:pt>
                <c:pt idx="310">
                  <c:v>3316.1826121963136</c:v>
                </c:pt>
                <c:pt idx="311">
                  <c:v>3338.9571629442889</c:v>
                </c:pt>
                <c:pt idx="312">
                  <c:v>3361.8835440305843</c:v>
                </c:pt>
                <c:pt idx="313">
                  <c:v>3384.9627676574551</c:v>
                </c:pt>
                <c:pt idx="314">
                  <c:v>3408.1958527751713</c:v>
                </c:pt>
                <c:pt idx="315">
                  <c:v>3431.5838251270056</c:v>
                </c:pt>
                <c:pt idx="316">
                  <c:v>3455.1277172945192</c:v>
                </c:pt>
                <c:pt idx="317">
                  <c:v>3478.8285687431494</c:v>
                </c:pt>
                <c:pt idx="318">
                  <c:v>3502.6874258681037</c:v>
                </c:pt>
                <c:pt idx="319">
                  <c:v>3526.7053420405578</c:v>
                </c:pt>
                <c:pt idx="320">
                  <c:v>3550.8833776541614</c:v>
                </c:pt>
                <c:pt idx="321">
                  <c:v>3575.2226001718559</c:v>
                </c:pt>
                <c:pt idx="322">
                  <c:v>3599.7240841730013</c:v>
                </c:pt>
                <c:pt idx="323">
                  <c:v>3624.3889114008216</c:v>
                </c:pt>
                <c:pt idx="324">
                  <c:v>3649.2181708101602</c:v>
                </c:pt>
                <c:pt idx="325">
                  <c:v>3674.2129586155615</c:v>
                </c:pt>
                <c:pt idx="326">
                  <c:v>3699.3743783396653</c:v>
                </c:pt>
                <c:pt idx="327">
                  <c:v>3724.7035408619295</c:v>
                </c:pt>
                <c:pt idx="328">
                  <c:v>3750.2015644676758</c:v>
                </c:pt>
                <c:pt idx="329">
                  <c:v>3775.8695748974601</c:v>
                </c:pt>
                <c:pt idx="330">
                  <c:v>3801.7087053967766</c:v>
                </c:pt>
                <c:pt idx="331">
                  <c:v>3827.7200967660883</c:v>
                </c:pt>
                <c:pt idx="332">
                  <c:v>3853.9048974111956</c:v>
                </c:pt>
                <c:pt idx="333">
                  <c:v>3880.2642633939372</c:v>
                </c:pt>
                <c:pt idx="334">
                  <c:v>3906.7993584832302</c:v>
                </c:pt>
                <c:pt idx="335">
                  <c:v>3933.5113542064514</c:v>
                </c:pt>
                <c:pt idx="336">
                  <c:v>3960.4014299011615</c:v>
                </c:pt>
                <c:pt idx="337">
                  <c:v>3987.4707727671689</c:v>
                </c:pt>
                <c:pt idx="338">
                  <c:v>4014.7205779189503</c:v>
                </c:pt>
                <c:pt idx="339">
                  <c:v>4042.15204843841</c:v>
                </c:pt>
                <c:pt idx="340">
                  <c:v>4069.7663954279992</c:v>
                </c:pt>
                <c:pt idx="341">
                  <c:v>4097.564838064186</c:v>
                </c:pt>
                <c:pt idx="342">
                  <c:v>4125.5486036512802</c:v>
                </c:pt>
                <c:pt idx="343">
                  <c:v>4153.7189276756226</c:v>
                </c:pt>
                <c:pt idx="344">
                  <c:v>4182.0770538601264</c:v>
                </c:pt>
                <c:pt idx="345">
                  <c:v>4210.6242342191936</c:v>
                </c:pt>
                <c:pt idx="346">
                  <c:v>4239.361729113989</c:v>
                </c:pt>
                <c:pt idx="347">
                  <c:v>4268.2908073080816</c:v>
                </c:pt>
                <c:pt idx="348">
                  <c:v>4297.4127460234686</c:v>
                </c:pt>
                <c:pt idx="349">
                  <c:v>4326.728830996959</c:v>
                </c:pt>
                <c:pt idx="350">
                  <c:v>4356.2403565369386</c:v>
                </c:pt>
                <c:pt idx="351">
                  <c:v>4385.9486255805186</c:v>
                </c:pt>
                <c:pt idx="352">
                  <c:v>4415.8549497510548</c:v>
                </c:pt>
                <c:pt idx="353">
                  <c:v>4445.9606494160616</c:v>
                </c:pt>
                <c:pt idx="354">
                  <c:v>4476.2670537455024</c:v>
                </c:pt>
                <c:pt idx="355">
                  <c:v>4506.7755007704727</c:v>
                </c:pt>
                <c:pt idx="356">
                  <c:v>4537.487337442275</c:v>
                </c:pt>
                <c:pt idx="357">
                  <c:v>4568.4039196918911</c:v>
                </c:pt>
                <c:pt idx="358">
                  <c:v>4599.5266124898371</c:v>
                </c:pt>
                <c:pt idx="359">
                  <c:v>4630.8567899064356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3631248"/>
        <c:axId val="1483639952"/>
      </c:lineChart>
      <c:catAx>
        <c:axId val="14836312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3639952"/>
        <c:crosses val="autoZero"/>
        <c:auto val="1"/>
        <c:lblAlgn val="ctr"/>
        <c:lblOffset val="100"/>
        <c:noMultiLvlLbl val="0"/>
      </c:catAx>
      <c:valAx>
        <c:axId val="148363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3631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Tranche Cash Flows- PSA 200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'PSA200'!$AA$7</c:f>
              <c:strCache>
                <c:ptCount val="1"/>
                <c:pt idx="0">
                  <c:v>Tranche A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'PSA200'!$AA$11:$AA$370</c:f>
              <c:numCache>
                <c:formatCode>#,##0</c:formatCode>
                <c:ptCount val="360"/>
                <c:pt idx="0">
                  <c:v>876175.25302122033</c:v>
                </c:pt>
                <c:pt idx="1">
                  <c:v>959236.72972346947</c:v>
                </c:pt>
                <c:pt idx="2">
                  <c:v>1041774.3511991774</c:v>
                </c:pt>
                <c:pt idx="3">
                  <c:v>1123702.6503051505</c:v>
                </c:pt>
                <c:pt idx="4">
                  <c:v>1204936.2504452206</c:v>
                </c:pt>
                <c:pt idx="5">
                  <c:v>1285390.0085702366</c:v>
                </c:pt>
                <c:pt idx="6">
                  <c:v>1364979.1593326195</c:v>
                </c:pt>
                <c:pt idx="7">
                  <c:v>1443619.4600746729</c:v>
                </c:pt>
                <c:pt idx="8">
                  <c:v>1521227.3363236676</c:v>
                </c:pt>
                <c:pt idx="9">
                  <c:v>1597720.0274591132</c:v>
                </c:pt>
                <c:pt idx="10">
                  <c:v>1673015.7322143321</c:v>
                </c:pt>
                <c:pt idx="11">
                  <c:v>1747033.753668549</c:v>
                </c:pt>
                <c:pt idx="12">
                  <c:v>1819694.6433838676</c:v>
                </c:pt>
                <c:pt idx="13">
                  <c:v>1890920.3443378899</c:v>
                </c:pt>
                <c:pt idx="14">
                  <c:v>1960634.3323028539</c:v>
                </c:pt>
                <c:pt idx="15">
                  <c:v>2028761.7553208359</c:v>
                </c:pt>
                <c:pt idx="16">
                  <c:v>2095229.5709259431</c:v>
                </c:pt>
                <c:pt idx="17">
                  <c:v>2159966.6807661843</c:v>
                </c:pt>
                <c:pt idx="18">
                  <c:v>2222904.0622810158</c:v>
                </c:pt>
                <c:pt idx="19">
                  <c:v>2283974.8970939531</c:v>
                </c:pt>
                <c:pt idx="20">
                  <c:v>2343114.6957854647</c:v>
                </c:pt>
                <c:pt idx="21">
                  <c:v>2400261.4187172744</c:v>
                </c:pt>
                <c:pt idx="22">
                  <c:v>2455355.5925865648</c:v>
                </c:pt>
                <c:pt idx="23">
                  <c:v>2508340.4223971758</c:v>
                </c:pt>
                <c:pt idx="24">
                  <c:v>2559161.8985440396</c:v>
                </c:pt>
                <c:pt idx="25">
                  <c:v>2607768.8987178113</c:v>
                </c:pt>
                <c:pt idx="26">
                  <c:v>2654113.2843481083</c:v>
                </c:pt>
                <c:pt idx="27">
                  <c:v>2698149.9913164717</c:v>
                </c:pt>
                <c:pt idx="28">
                  <c:v>2739837.1146831037</c:v>
                </c:pt>
                <c:pt idx="29">
                  <c:v>2779135.9871866847</c:v>
                </c:pt>
                <c:pt idx="30">
                  <c:v>2737980.1067430666</c:v>
                </c:pt>
                <c:pt idx="31">
                  <c:v>2697267.4183504162</c:v>
                </c:pt>
                <c:pt idx="32">
                  <c:v>2656993.1974597173</c:v>
                </c:pt>
                <c:pt idx="33">
                  <c:v>2617152.7696979363</c:v>
                </c:pt>
                <c:pt idx="34">
                  <c:v>2577741.510335892</c:v>
                </c:pt>
                <c:pt idx="35">
                  <c:v>2538754.8437617654</c:v>
                </c:pt>
                <c:pt idx="36">
                  <c:v>2500188.2429601904</c:v>
                </c:pt>
                <c:pt idx="37">
                  <c:v>2462037.2289968622</c:v>
                </c:pt>
                <c:pt idx="38">
                  <c:v>2424297.3705086145</c:v>
                </c:pt>
                <c:pt idx="39">
                  <c:v>2386964.2831988996</c:v>
                </c:pt>
                <c:pt idx="40">
                  <c:v>2350033.6293386137</c:v>
                </c:pt>
                <c:pt idx="41">
                  <c:v>2313501.1172722178</c:v>
                </c:pt>
                <c:pt idx="42">
                  <c:v>2277362.5009290888</c:v>
                </c:pt>
                <c:pt idx="43">
                  <c:v>2241613.5793400561</c:v>
                </c:pt>
                <c:pt idx="44">
                  <c:v>2206250.1961590555</c:v>
                </c:pt>
                <c:pt idx="45">
                  <c:v>2171268.2391898604</c:v>
                </c:pt>
                <c:pt idx="46">
                  <c:v>2136663.6399178253</c:v>
                </c:pt>
                <c:pt idx="47">
                  <c:v>2102432.3730465947</c:v>
                </c:pt>
                <c:pt idx="48">
                  <c:v>2068570.4560397232</c:v>
                </c:pt>
                <c:pt idx="49">
                  <c:v>2035073.9486671512</c:v>
                </c:pt>
                <c:pt idx="50">
                  <c:v>2001938.9525564923</c:v>
                </c:pt>
                <c:pt idx="51">
                  <c:v>1969161.6107490747</c:v>
                </c:pt>
                <c:pt idx="52">
                  <c:v>1936738.1072606887</c:v>
                </c:pt>
                <c:pt idx="53">
                  <c:v>1904664.6666469909</c:v>
                </c:pt>
                <c:pt idx="54">
                  <c:v>1872937.553573515</c:v>
                </c:pt>
                <c:pt idx="55">
                  <c:v>1841553.0723902395</c:v>
                </c:pt>
                <c:pt idx="56">
                  <c:v>1810507.5667106663</c:v>
                </c:pt>
                <c:pt idx="57">
                  <c:v>1779797.4189953627</c:v>
                </c:pt>
                <c:pt idx="58">
                  <c:v>355292.80661962961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'PSA200'!$AB$7</c:f>
              <c:strCache>
                <c:ptCount val="1"/>
                <c:pt idx="0">
                  <c:v>Tranche B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'PSA200'!$AB$11:$AB$370</c:f>
              <c:numCache>
                <c:formatCode>#,##0</c:formatCode>
                <c:ptCount val="360"/>
                <c:pt idx="0">
                  <c:v>312500</c:v>
                </c:pt>
                <c:pt idx="1">
                  <c:v>312500</c:v>
                </c:pt>
                <c:pt idx="2">
                  <c:v>312500</c:v>
                </c:pt>
                <c:pt idx="3">
                  <c:v>312500</c:v>
                </c:pt>
                <c:pt idx="4">
                  <c:v>312500</c:v>
                </c:pt>
                <c:pt idx="5">
                  <c:v>312500</c:v>
                </c:pt>
                <c:pt idx="6">
                  <c:v>312500</c:v>
                </c:pt>
                <c:pt idx="7">
                  <c:v>312500</c:v>
                </c:pt>
                <c:pt idx="8">
                  <c:v>312500</c:v>
                </c:pt>
                <c:pt idx="9">
                  <c:v>312500</c:v>
                </c:pt>
                <c:pt idx="10">
                  <c:v>312500</c:v>
                </c:pt>
                <c:pt idx="11">
                  <c:v>312500</c:v>
                </c:pt>
                <c:pt idx="12">
                  <c:v>312500</c:v>
                </c:pt>
                <c:pt idx="13">
                  <c:v>312500</c:v>
                </c:pt>
                <c:pt idx="14">
                  <c:v>312500</c:v>
                </c:pt>
                <c:pt idx="15">
                  <c:v>312500</c:v>
                </c:pt>
                <c:pt idx="16">
                  <c:v>312500</c:v>
                </c:pt>
                <c:pt idx="17">
                  <c:v>312500</c:v>
                </c:pt>
                <c:pt idx="18">
                  <c:v>312500</c:v>
                </c:pt>
                <c:pt idx="19">
                  <c:v>312500</c:v>
                </c:pt>
                <c:pt idx="20">
                  <c:v>312500</c:v>
                </c:pt>
                <c:pt idx="21">
                  <c:v>312500</c:v>
                </c:pt>
                <c:pt idx="22">
                  <c:v>312500</c:v>
                </c:pt>
                <c:pt idx="23">
                  <c:v>312500</c:v>
                </c:pt>
                <c:pt idx="24">
                  <c:v>312500</c:v>
                </c:pt>
                <c:pt idx="25">
                  <c:v>312500</c:v>
                </c:pt>
                <c:pt idx="26">
                  <c:v>312500</c:v>
                </c:pt>
                <c:pt idx="27">
                  <c:v>312500</c:v>
                </c:pt>
                <c:pt idx="28">
                  <c:v>312500</c:v>
                </c:pt>
                <c:pt idx="29">
                  <c:v>312500</c:v>
                </c:pt>
                <c:pt idx="30">
                  <c:v>312500</c:v>
                </c:pt>
                <c:pt idx="31">
                  <c:v>312500</c:v>
                </c:pt>
                <c:pt idx="32">
                  <c:v>312500</c:v>
                </c:pt>
                <c:pt idx="33">
                  <c:v>312500</c:v>
                </c:pt>
                <c:pt idx="34">
                  <c:v>312500</c:v>
                </c:pt>
                <c:pt idx="35">
                  <c:v>312500</c:v>
                </c:pt>
                <c:pt idx="36">
                  <c:v>312500</c:v>
                </c:pt>
                <c:pt idx="37">
                  <c:v>312500</c:v>
                </c:pt>
                <c:pt idx="38">
                  <c:v>312500</c:v>
                </c:pt>
                <c:pt idx="39">
                  <c:v>312500</c:v>
                </c:pt>
                <c:pt idx="40">
                  <c:v>312500</c:v>
                </c:pt>
                <c:pt idx="41">
                  <c:v>312500</c:v>
                </c:pt>
                <c:pt idx="42">
                  <c:v>312500</c:v>
                </c:pt>
                <c:pt idx="43">
                  <c:v>312500</c:v>
                </c:pt>
                <c:pt idx="44">
                  <c:v>312500</c:v>
                </c:pt>
                <c:pt idx="45">
                  <c:v>312500</c:v>
                </c:pt>
                <c:pt idx="46">
                  <c:v>312500</c:v>
                </c:pt>
                <c:pt idx="47">
                  <c:v>312500</c:v>
                </c:pt>
                <c:pt idx="48">
                  <c:v>312500</c:v>
                </c:pt>
                <c:pt idx="49">
                  <c:v>312500</c:v>
                </c:pt>
                <c:pt idx="50">
                  <c:v>312500</c:v>
                </c:pt>
                <c:pt idx="51">
                  <c:v>312500</c:v>
                </c:pt>
                <c:pt idx="52">
                  <c:v>312500</c:v>
                </c:pt>
                <c:pt idx="53">
                  <c:v>312500</c:v>
                </c:pt>
                <c:pt idx="54">
                  <c:v>312500</c:v>
                </c:pt>
                <c:pt idx="55">
                  <c:v>312500</c:v>
                </c:pt>
                <c:pt idx="56">
                  <c:v>312500</c:v>
                </c:pt>
                <c:pt idx="57">
                  <c:v>312500</c:v>
                </c:pt>
                <c:pt idx="58">
                  <c:v>1706626.2435202831</c:v>
                </c:pt>
                <c:pt idx="59">
                  <c:v>2031868.9190672431</c:v>
                </c:pt>
                <c:pt idx="60">
                  <c:v>2002143.5223242634</c:v>
                </c:pt>
                <c:pt idx="61">
                  <c:v>1972739.3936827891</c:v>
                </c:pt>
                <c:pt idx="62">
                  <c:v>1943653.1037446903</c:v>
                </c:pt>
                <c:pt idx="63">
                  <c:v>1914881.2595512276</c:v>
                </c:pt>
                <c:pt idx="64">
                  <c:v>1886420.5041965272</c:v>
                </c:pt>
                <c:pt idx="65">
                  <c:v>1858267.5164451578</c:v>
                </c:pt>
                <c:pt idx="66">
                  <c:v>1830419.0103537554</c:v>
                </c:pt>
                <c:pt idx="67">
                  <c:v>1802871.7348966664</c:v>
                </c:pt>
                <c:pt idx="68">
                  <c:v>1775622.4735955496</c:v>
                </c:pt>
                <c:pt idx="69">
                  <c:v>1748668.0441529152</c:v>
                </c:pt>
                <c:pt idx="70">
                  <c:v>1722005.2980895382</c:v>
                </c:pt>
                <c:pt idx="71">
                  <c:v>1695631.1203857237</c:v>
                </c:pt>
                <c:pt idx="72">
                  <c:v>1669542.4291263719</c:v>
                </c:pt>
                <c:pt idx="73">
                  <c:v>1643736.175149803</c:v>
                </c:pt>
                <c:pt idx="74">
                  <c:v>1618209.341700308</c:v>
                </c:pt>
                <c:pt idx="75">
                  <c:v>1592958.9440843842</c:v>
                </c:pt>
                <c:pt idx="76">
                  <c:v>1567982.0293306096</c:v>
                </c:pt>
                <c:pt idx="77">
                  <c:v>1543275.6758531276</c:v>
                </c:pt>
                <c:pt idx="78">
                  <c:v>1518836.9931186961</c:v>
                </c:pt>
                <c:pt idx="79">
                  <c:v>1494663.121317269</c:v>
                </c:pt>
                <c:pt idx="80">
                  <c:v>1470751.2310360668</c:v>
                </c:pt>
                <c:pt idx="81">
                  <c:v>1447098.5229371034</c:v>
                </c:pt>
                <c:pt idx="82">
                  <c:v>1423702.2274381337</c:v>
                </c:pt>
                <c:pt idx="83">
                  <c:v>1400559.6043969782</c:v>
                </c:pt>
                <c:pt idx="84">
                  <c:v>1377667.9427992017</c:v>
                </c:pt>
                <c:pt idx="85">
                  <c:v>1355024.5604490938</c:v>
                </c:pt>
                <c:pt idx="86">
                  <c:v>1332626.8036639336</c:v>
                </c:pt>
                <c:pt idx="87">
                  <c:v>1310472.0469714915</c:v>
                </c:pt>
                <c:pt idx="88">
                  <c:v>1288557.6928107359</c:v>
                </c:pt>
                <c:pt idx="89">
                  <c:v>1266881.1712357169</c:v>
                </c:pt>
                <c:pt idx="90">
                  <c:v>1245439.9396225892</c:v>
                </c:pt>
                <c:pt idx="91">
                  <c:v>1224231.4823797352</c:v>
                </c:pt>
                <c:pt idx="92">
                  <c:v>550651.351162615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'PSA200'!$AC$7</c:f>
              <c:strCache>
                <c:ptCount val="1"/>
                <c:pt idx="0">
                  <c:v>Tranche C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'PSA200'!$AC$11:$AC$370</c:f>
              <c:numCache>
                <c:formatCode>#,##0</c:formatCode>
                <c:ptCount val="360"/>
                <c:pt idx="0">
                  <c:v>390624.99999999994</c:v>
                </c:pt>
                <c:pt idx="1">
                  <c:v>390624.99999999994</c:v>
                </c:pt>
                <c:pt idx="2">
                  <c:v>390624.99999999994</c:v>
                </c:pt>
                <c:pt idx="3">
                  <c:v>390624.99999999994</c:v>
                </c:pt>
                <c:pt idx="4">
                  <c:v>390624.99999999994</c:v>
                </c:pt>
                <c:pt idx="5">
                  <c:v>390624.99999999994</c:v>
                </c:pt>
                <c:pt idx="6">
                  <c:v>390624.99999999994</c:v>
                </c:pt>
                <c:pt idx="7">
                  <c:v>390624.99999999994</c:v>
                </c:pt>
                <c:pt idx="8">
                  <c:v>390624.99999999994</c:v>
                </c:pt>
                <c:pt idx="9">
                  <c:v>390624.99999999994</c:v>
                </c:pt>
                <c:pt idx="10">
                  <c:v>390624.99999999994</c:v>
                </c:pt>
                <c:pt idx="11">
                  <c:v>390624.99999999994</c:v>
                </c:pt>
                <c:pt idx="12">
                  <c:v>390624.99999999994</c:v>
                </c:pt>
                <c:pt idx="13">
                  <c:v>390624.99999999994</c:v>
                </c:pt>
                <c:pt idx="14">
                  <c:v>390624.99999999994</c:v>
                </c:pt>
                <c:pt idx="15">
                  <c:v>390624.99999999994</c:v>
                </c:pt>
                <c:pt idx="16">
                  <c:v>390624.99999999994</c:v>
                </c:pt>
                <c:pt idx="17">
                  <c:v>390624.99999999994</c:v>
                </c:pt>
                <c:pt idx="18">
                  <c:v>390624.99999999994</c:v>
                </c:pt>
                <c:pt idx="19">
                  <c:v>390624.99999999994</c:v>
                </c:pt>
                <c:pt idx="20">
                  <c:v>390624.99999999994</c:v>
                </c:pt>
                <c:pt idx="21">
                  <c:v>390624.99999999994</c:v>
                </c:pt>
                <c:pt idx="22">
                  <c:v>390624.99999999994</c:v>
                </c:pt>
                <c:pt idx="23">
                  <c:v>390624.99999999994</c:v>
                </c:pt>
                <c:pt idx="24">
                  <c:v>390624.99999999994</c:v>
                </c:pt>
                <c:pt idx="25">
                  <c:v>390624.99999999994</c:v>
                </c:pt>
                <c:pt idx="26">
                  <c:v>390624.99999999994</c:v>
                </c:pt>
                <c:pt idx="27">
                  <c:v>390624.99999999994</c:v>
                </c:pt>
                <c:pt idx="28">
                  <c:v>390624.99999999994</c:v>
                </c:pt>
                <c:pt idx="29">
                  <c:v>390624.99999999994</c:v>
                </c:pt>
                <c:pt idx="30">
                  <c:v>390624.99999999994</c:v>
                </c:pt>
                <c:pt idx="31">
                  <c:v>390624.99999999994</c:v>
                </c:pt>
                <c:pt idx="32">
                  <c:v>390624.99999999994</c:v>
                </c:pt>
                <c:pt idx="33">
                  <c:v>390624.99999999994</c:v>
                </c:pt>
                <c:pt idx="34">
                  <c:v>390624.99999999994</c:v>
                </c:pt>
                <c:pt idx="35">
                  <c:v>390624.99999999994</c:v>
                </c:pt>
                <c:pt idx="36">
                  <c:v>390624.99999999994</c:v>
                </c:pt>
                <c:pt idx="37">
                  <c:v>390624.99999999994</c:v>
                </c:pt>
                <c:pt idx="38">
                  <c:v>390624.99999999994</c:v>
                </c:pt>
                <c:pt idx="39">
                  <c:v>390624.99999999994</c:v>
                </c:pt>
                <c:pt idx="40">
                  <c:v>390624.99999999994</c:v>
                </c:pt>
                <c:pt idx="41">
                  <c:v>390624.99999999994</c:v>
                </c:pt>
                <c:pt idx="42">
                  <c:v>390624.99999999994</c:v>
                </c:pt>
                <c:pt idx="43">
                  <c:v>390624.99999999994</c:v>
                </c:pt>
                <c:pt idx="44">
                  <c:v>390624.99999999994</c:v>
                </c:pt>
                <c:pt idx="45">
                  <c:v>390624.99999999994</c:v>
                </c:pt>
                <c:pt idx="46">
                  <c:v>390624.99999999994</c:v>
                </c:pt>
                <c:pt idx="47">
                  <c:v>390624.99999999994</c:v>
                </c:pt>
                <c:pt idx="48">
                  <c:v>390624.99999999994</c:v>
                </c:pt>
                <c:pt idx="49">
                  <c:v>390624.99999999994</c:v>
                </c:pt>
                <c:pt idx="50">
                  <c:v>390624.99999999994</c:v>
                </c:pt>
                <c:pt idx="51">
                  <c:v>390624.99999999994</c:v>
                </c:pt>
                <c:pt idx="52">
                  <c:v>390624.99999999994</c:v>
                </c:pt>
                <c:pt idx="53">
                  <c:v>390624.99999999994</c:v>
                </c:pt>
                <c:pt idx="54">
                  <c:v>390624.99999999994</c:v>
                </c:pt>
                <c:pt idx="55">
                  <c:v>390624.99999999994</c:v>
                </c:pt>
                <c:pt idx="56">
                  <c:v>390624.99999999994</c:v>
                </c:pt>
                <c:pt idx="57">
                  <c:v>390624.99999999994</c:v>
                </c:pt>
                <c:pt idx="58">
                  <c:v>390624.99999999994</c:v>
                </c:pt>
                <c:pt idx="59">
                  <c:v>390624.99999999994</c:v>
                </c:pt>
                <c:pt idx="60">
                  <c:v>390624.99999999994</c:v>
                </c:pt>
                <c:pt idx="61">
                  <c:v>390624.99999999994</c:v>
                </c:pt>
                <c:pt idx="62">
                  <c:v>390624.99999999994</c:v>
                </c:pt>
                <c:pt idx="63">
                  <c:v>390624.99999999994</c:v>
                </c:pt>
                <c:pt idx="64">
                  <c:v>390624.99999999994</c:v>
                </c:pt>
                <c:pt idx="65">
                  <c:v>390624.99999999994</c:v>
                </c:pt>
                <c:pt idx="66">
                  <c:v>390624.99999999994</c:v>
                </c:pt>
                <c:pt idx="67">
                  <c:v>390624.99999999994</c:v>
                </c:pt>
                <c:pt idx="68">
                  <c:v>390624.99999999994</c:v>
                </c:pt>
                <c:pt idx="69">
                  <c:v>390624.99999999994</c:v>
                </c:pt>
                <c:pt idx="70">
                  <c:v>390624.99999999994</c:v>
                </c:pt>
                <c:pt idx="71">
                  <c:v>390624.99999999994</c:v>
                </c:pt>
                <c:pt idx="72">
                  <c:v>390624.99999999994</c:v>
                </c:pt>
                <c:pt idx="73">
                  <c:v>390624.99999999994</c:v>
                </c:pt>
                <c:pt idx="74">
                  <c:v>390624.99999999994</c:v>
                </c:pt>
                <c:pt idx="75">
                  <c:v>390624.99999999994</c:v>
                </c:pt>
                <c:pt idx="76">
                  <c:v>390624.99999999994</c:v>
                </c:pt>
                <c:pt idx="77">
                  <c:v>390624.99999999994</c:v>
                </c:pt>
                <c:pt idx="78">
                  <c:v>390624.99999999994</c:v>
                </c:pt>
                <c:pt idx="79">
                  <c:v>390624.99999999994</c:v>
                </c:pt>
                <c:pt idx="80">
                  <c:v>390624.99999999994</c:v>
                </c:pt>
                <c:pt idx="81">
                  <c:v>390624.99999999994</c:v>
                </c:pt>
                <c:pt idx="82">
                  <c:v>390624.99999999994</c:v>
                </c:pt>
                <c:pt idx="83">
                  <c:v>390624.99999999994</c:v>
                </c:pt>
                <c:pt idx="84">
                  <c:v>390624.99999999994</c:v>
                </c:pt>
                <c:pt idx="85">
                  <c:v>390624.99999999994</c:v>
                </c:pt>
                <c:pt idx="86">
                  <c:v>390624.99999999994</c:v>
                </c:pt>
                <c:pt idx="87">
                  <c:v>390624.99999999994</c:v>
                </c:pt>
                <c:pt idx="88">
                  <c:v>390624.99999999994</c:v>
                </c:pt>
                <c:pt idx="89">
                  <c:v>390624.99999999994</c:v>
                </c:pt>
                <c:pt idx="90">
                  <c:v>390624.99999999994</c:v>
                </c:pt>
                <c:pt idx="91">
                  <c:v>390624.99999999994</c:v>
                </c:pt>
                <c:pt idx="92">
                  <c:v>1043226.9594983528</c:v>
                </c:pt>
                <c:pt idx="93">
                  <c:v>1573127.9620817704</c:v>
                </c:pt>
                <c:pt idx="94">
                  <c:v>1552603.0004385463</c:v>
                </c:pt>
                <c:pt idx="95">
                  <c:v>1532301.0154308409</c:v>
                </c:pt>
                <c:pt idx="96">
                  <c:v>1512219.6223865151</c:v>
                </c:pt>
                <c:pt idx="97">
                  <c:v>1492356.4619898263</c:v>
                </c:pt>
                <c:pt idx="98">
                  <c:v>1472709.2000123963</c:v>
                </c:pt>
                <c:pt idx="99">
                  <c:v>1453275.5270470283</c:v>
                </c:pt>
                <c:pt idx="100">
                  <c:v>1434053.1582443472</c:v>
                </c:pt>
                <c:pt idx="101">
                  <c:v>1415039.8330522319</c:v>
                </c:pt>
                <c:pt idx="102">
                  <c:v>1396233.314958012</c:v>
                </c:pt>
                <c:pt idx="103">
                  <c:v>1377631.3912333918</c:v>
                </c:pt>
                <c:pt idx="104">
                  <c:v>1359231.872682085</c:v>
                </c:pt>
                <c:pt idx="105">
                  <c:v>1341032.5933901218</c:v>
                </c:pt>
                <c:pt idx="106">
                  <c:v>1323031.4104788029</c:v>
                </c:pt>
                <c:pt idx="107">
                  <c:v>1305226.2038602743</c:v>
                </c:pt>
                <c:pt idx="108">
                  <c:v>1287614.8759956916</c:v>
                </c:pt>
                <c:pt idx="109">
                  <c:v>1270195.3516559489</c:v>
                </c:pt>
                <c:pt idx="110">
                  <c:v>1252965.5776849454</c:v>
                </c:pt>
                <c:pt idx="111">
                  <c:v>1235923.5227653612</c:v>
                </c:pt>
                <c:pt idx="112">
                  <c:v>1219067.1771869145</c:v>
                </c:pt>
                <c:pt idx="113">
                  <c:v>1202394.5526170789</c:v>
                </c:pt>
                <c:pt idx="114">
                  <c:v>1185903.6818742291</c:v>
                </c:pt>
                <c:pt idx="115">
                  <c:v>1169592.618703193</c:v>
                </c:pt>
                <c:pt idx="116">
                  <c:v>1153459.4375531846</c:v>
                </c:pt>
                <c:pt idx="117">
                  <c:v>1137502.2333580852</c:v>
                </c:pt>
                <c:pt idx="118">
                  <c:v>1121719.1213190646</c:v>
                </c:pt>
                <c:pt idx="119">
                  <c:v>1106108.2366894963</c:v>
                </c:pt>
                <c:pt idx="120">
                  <c:v>1090667.73456216</c:v>
                </c:pt>
                <c:pt idx="121">
                  <c:v>1075395.7896586978</c:v>
                </c:pt>
                <c:pt idx="122">
                  <c:v>1060290.5961213026</c:v>
                </c:pt>
                <c:pt idx="123">
                  <c:v>1045350.3673066157</c:v>
                </c:pt>
                <c:pt idx="124">
                  <c:v>1030573.3355818084</c:v>
                </c:pt>
                <c:pt idx="125">
                  <c:v>1015957.7521228279</c:v>
                </c:pt>
                <c:pt idx="126">
                  <c:v>1001501.88671478</c:v>
                </c:pt>
                <c:pt idx="127">
                  <c:v>987204.02755442983</c:v>
                </c:pt>
                <c:pt idx="128">
                  <c:v>973062.48105479428</c:v>
                </c:pt>
                <c:pt idx="129">
                  <c:v>959075.57165181043</c:v>
                </c:pt>
                <c:pt idx="130">
                  <c:v>945241.64161304908</c:v>
                </c:pt>
                <c:pt idx="131">
                  <c:v>931559.05084845982</c:v>
                </c:pt>
                <c:pt idx="132">
                  <c:v>918026.17672312097</c:v>
                </c:pt>
                <c:pt idx="133">
                  <c:v>904641.4138719762</c:v>
                </c:pt>
                <c:pt idx="134">
                  <c:v>891403.1740165333</c:v>
                </c:pt>
                <c:pt idx="135">
                  <c:v>878309.88578350993</c:v>
                </c:pt>
                <c:pt idx="136">
                  <c:v>865359.99452539778</c:v>
                </c:pt>
                <c:pt idx="137">
                  <c:v>852551.96214293409</c:v>
                </c:pt>
                <c:pt idx="138">
                  <c:v>839884.26690945146</c:v>
                </c:pt>
                <c:pt idx="139">
                  <c:v>827355.403297093</c:v>
                </c:pt>
                <c:pt idx="140">
                  <c:v>814963.88180486753</c:v>
                </c:pt>
                <c:pt idx="141">
                  <c:v>802708.22878853022</c:v>
                </c:pt>
                <c:pt idx="142">
                  <c:v>790586.98629226594</c:v>
                </c:pt>
                <c:pt idx="143">
                  <c:v>778598.71188215818</c:v>
                </c:pt>
                <c:pt idx="144">
                  <c:v>766741.97848142171</c:v>
                </c:pt>
                <c:pt idx="145">
                  <c:v>755015.37420738465</c:v>
                </c:pt>
                <c:pt idx="146">
                  <c:v>743417.50221019739</c:v>
                </c:pt>
                <c:pt idx="147">
                  <c:v>731946.98051325371</c:v>
                </c:pt>
                <c:pt idx="148">
                  <c:v>720602.4418553015</c:v>
                </c:pt>
                <c:pt idx="149">
                  <c:v>709382.53353422927</c:v>
                </c:pt>
                <c:pt idx="150">
                  <c:v>698285.91725250927</c:v>
                </c:pt>
                <c:pt idx="151">
                  <c:v>687311.26896427793</c:v>
                </c:pt>
                <c:pt idx="152">
                  <c:v>676457.27872404025</c:v>
                </c:pt>
                <c:pt idx="153">
                  <c:v>665722.65053697512</c:v>
                </c:pt>
                <c:pt idx="154">
                  <c:v>655106.10221083148</c:v>
                </c:pt>
                <c:pt idx="155">
                  <c:v>644606.36520939332</c:v>
                </c:pt>
                <c:pt idx="156">
                  <c:v>634222.184507497</c:v>
                </c:pt>
                <c:pt idx="157">
                  <c:v>623952.31844758964</c:v>
                </c:pt>
                <c:pt idx="158">
                  <c:v>613795.53859780449</c:v>
                </c:pt>
                <c:pt idx="159">
                  <c:v>603750.62961154489</c:v>
                </c:pt>
                <c:pt idx="160">
                  <c:v>593816.38908855431</c:v>
                </c:pt>
                <c:pt idx="161">
                  <c:v>583991.6274374614</c:v>
                </c:pt>
                <c:pt idx="162">
                  <c:v>574275.16773978202</c:v>
                </c:pt>
                <c:pt idx="163">
                  <c:v>564665.84561536356</c:v>
                </c:pt>
                <c:pt idx="164">
                  <c:v>555162.50908925605</c:v>
                </c:pt>
                <c:pt idx="165">
                  <c:v>545764.01845999481</c:v>
                </c:pt>
                <c:pt idx="166">
                  <c:v>536469.24616928014</c:v>
                </c:pt>
                <c:pt idx="167">
                  <c:v>527277.07667303924</c:v>
                </c:pt>
                <c:pt idx="168">
                  <c:v>518186.40631385497</c:v>
                </c:pt>
                <c:pt idx="169">
                  <c:v>509196.14319474786</c:v>
                </c:pt>
                <c:pt idx="170">
                  <c:v>276163.76845312573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'PSA200'!$AD$7</c:f>
              <c:strCache>
                <c:ptCount val="1"/>
                <c:pt idx="0">
                  <c:v>Tranche D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'PSA200'!$AD$11:$AD$370</c:f>
              <c:numCache>
                <c:formatCode>#,##0</c:formatCode>
                <c:ptCount val="360"/>
                <c:pt idx="0">
                  <c:v>234374.99999999997</c:v>
                </c:pt>
                <c:pt idx="1">
                  <c:v>234374.99999999997</c:v>
                </c:pt>
                <c:pt idx="2">
                  <c:v>234374.99999999997</c:v>
                </c:pt>
                <c:pt idx="3">
                  <c:v>234374.99999999997</c:v>
                </c:pt>
                <c:pt idx="4">
                  <c:v>234374.99999999997</c:v>
                </c:pt>
                <c:pt idx="5">
                  <c:v>234374.99999999997</c:v>
                </c:pt>
                <c:pt idx="6">
                  <c:v>234374.99999999997</c:v>
                </c:pt>
                <c:pt idx="7">
                  <c:v>234374.99999999997</c:v>
                </c:pt>
                <c:pt idx="8">
                  <c:v>234374.99999999997</c:v>
                </c:pt>
                <c:pt idx="9">
                  <c:v>234374.99999999997</c:v>
                </c:pt>
                <c:pt idx="10">
                  <c:v>234374.99999999997</c:v>
                </c:pt>
                <c:pt idx="11">
                  <c:v>234374.99999999997</c:v>
                </c:pt>
                <c:pt idx="12">
                  <c:v>234374.99999999997</c:v>
                </c:pt>
                <c:pt idx="13">
                  <c:v>234374.99999999997</c:v>
                </c:pt>
                <c:pt idx="14">
                  <c:v>234374.99999999997</c:v>
                </c:pt>
                <c:pt idx="15">
                  <c:v>234374.99999999997</c:v>
                </c:pt>
                <c:pt idx="16">
                  <c:v>234374.99999999997</c:v>
                </c:pt>
                <c:pt idx="17">
                  <c:v>234374.99999999997</c:v>
                </c:pt>
                <c:pt idx="18">
                  <c:v>234374.99999999997</c:v>
                </c:pt>
                <c:pt idx="19">
                  <c:v>234374.99999999997</c:v>
                </c:pt>
                <c:pt idx="20">
                  <c:v>234374.99999999997</c:v>
                </c:pt>
                <c:pt idx="21">
                  <c:v>234374.99999999997</c:v>
                </c:pt>
                <c:pt idx="22">
                  <c:v>234374.99999999997</c:v>
                </c:pt>
                <c:pt idx="23">
                  <c:v>234374.99999999997</c:v>
                </c:pt>
                <c:pt idx="24">
                  <c:v>234374.99999999997</c:v>
                </c:pt>
                <c:pt idx="25">
                  <c:v>234374.99999999997</c:v>
                </c:pt>
                <c:pt idx="26">
                  <c:v>234374.99999999997</c:v>
                </c:pt>
                <c:pt idx="27">
                  <c:v>234374.99999999997</c:v>
                </c:pt>
                <c:pt idx="28">
                  <c:v>234374.99999999997</c:v>
                </c:pt>
                <c:pt idx="29">
                  <c:v>234374.99999999997</c:v>
                </c:pt>
                <c:pt idx="30">
                  <c:v>234374.99999999997</c:v>
                </c:pt>
                <c:pt idx="31">
                  <c:v>234374.99999999997</c:v>
                </c:pt>
                <c:pt idx="32">
                  <c:v>234374.99999999997</c:v>
                </c:pt>
                <c:pt idx="33">
                  <c:v>234374.99999999997</c:v>
                </c:pt>
                <c:pt idx="34">
                  <c:v>234374.99999999997</c:v>
                </c:pt>
                <c:pt idx="35">
                  <c:v>234374.99999999997</c:v>
                </c:pt>
                <c:pt idx="36">
                  <c:v>234374.99999999997</c:v>
                </c:pt>
                <c:pt idx="37">
                  <c:v>234374.99999999997</c:v>
                </c:pt>
                <c:pt idx="38">
                  <c:v>234374.99999999997</c:v>
                </c:pt>
                <c:pt idx="39">
                  <c:v>234374.99999999997</c:v>
                </c:pt>
                <c:pt idx="40">
                  <c:v>234374.99999999997</c:v>
                </c:pt>
                <c:pt idx="41">
                  <c:v>234374.99999999997</c:v>
                </c:pt>
                <c:pt idx="42">
                  <c:v>234374.99999999997</c:v>
                </c:pt>
                <c:pt idx="43">
                  <c:v>234374.99999999997</c:v>
                </c:pt>
                <c:pt idx="44">
                  <c:v>234374.99999999997</c:v>
                </c:pt>
                <c:pt idx="45">
                  <c:v>234374.99999999997</c:v>
                </c:pt>
                <c:pt idx="46">
                  <c:v>234374.99999999997</c:v>
                </c:pt>
                <c:pt idx="47">
                  <c:v>234374.99999999997</c:v>
                </c:pt>
                <c:pt idx="48">
                  <c:v>234374.99999999997</c:v>
                </c:pt>
                <c:pt idx="49">
                  <c:v>234374.99999999997</c:v>
                </c:pt>
                <c:pt idx="50">
                  <c:v>234374.99999999997</c:v>
                </c:pt>
                <c:pt idx="51">
                  <c:v>234374.99999999997</c:v>
                </c:pt>
                <c:pt idx="52">
                  <c:v>234374.99999999997</c:v>
                </c:pt>
                <c:pt idx="53">
                  <c:v>234374.99999999997</c:v>
                </c:pt>
                <c:pt idx="54">
                  <c:v>234374.99999999997</c:v>
                </c:pt>
                <c:pt idx="55">
                  <c:v>234374.99999999997</c:v>
                </c:pt>
                <c:pt idx="56">
                  <c:v>234374.99999999997</c:v>
                </c:pt>
                <c:pt idx="57">
                  <c:v>234374.99999999997</c:v>
                </c:pt>
                <c:pt idx="58">
                  <c:v>234374.99999999997</c:v>
                </c:pt>
                <c:pt idx="59">
                  <c:v>234374.99999999997</c:v>
                </c:pt>
                <c:pt idx="60">
                  <c:v>234374.99999999997</c:v>
                </c:pt>
                <c:pt idx="61">
                  <c:v>234374.99999999997</c:v>
                </c:pt>
                <c:pt idx="62">
                  <c:v>234374.99999999997</c:v>
                </c:pt>
                <c:pt idx="63">
                  <c:v>234374.99999999997</c:v>
                </c:pt>
                <c:pt idx="64">
                  <c:v>234374.99999999997</c:v>
                </c:pt>
                <c:pt idx="65">
                  <c:v>234374.99999999997</c:v>
                </c:pt>
                <c:pt idx="66">
                  <c:v>234374.99999999997</c:v>
                </c:pt>
                <c:pt idx="67">
                  <c:v>234374.99999999997</c:v>
                </c:pt>
                <c:pt idx="68">
                  <c:v>234374.99999999997</c:v>
                </c:pt>
                <c:pt idx="69">
                  <c:v>234374.99999999997</c:v>
                </c:pt>
                <c:pt idx="70">
                  <c:v>234374.99999999997</c:v>
                </c:pt>
                <c:pt idx="71">
                  <c:v>234374.99999999997</c:v>
                </c:pt>
                <c:pt idx="72">
                  <c:v>234374.99999999997</c:v>
                </c:pt>
                <c:pt idx="73">
                  <c:v>234374.99999999997</c:v>
                </c:pt>
                <c:pt idx="74">
                  <c:v>234374.99999999997</c:v>
                </c:pt>
                <c:pt idx="75">
                  <c:v>234374.99999999997</c:v>
                </c:pt>
                <c:pt idx="76">
                  <c:v>234374.99999999997</c:v>
                </c:pt>
                <c:pt idx="77">
                  <c:v>234374.99999999997</c:v>
                </c:pt>
                <c:pt idx="78">
                  <c:v>234374.99999999997</c:v>
                </c:pt>
                <c:pt idx="79">
                  <c:v>234374.99999999997</c:v>
                </c:pt>
                <c:pt idx="80">
                  <c:v>234374.99999999997</c:v>
                </c:pt>
                <c:pt idx="81">
                  <c:v>234374.99999999997</c:v>
                </c:pt>
                <c:pt idx="82">
                  <c:v>234374.99999999997</c:v>
                </c:pt>
                <c:pt idx="83">
                  <c:v>234374.99999999997</c:v>
                </c:pt>
                <c:pt idx="84">
                  <c:v>234374.99999999997</c:v>
                </c:pt>
                <c:pt idx="85">
                  <c:v>234374.99999999997</c:v>
                </c:pt>
                <c:pt idx="86">
                  <c:v>234374.99999999997</c:v>
                </c:pt>
                <c:pt idx="87">
                  <c:v>234374.99999999997</c:v>
                </c:pt>
                <c:pt idx="88">
                  <c:v>234374.99999999997</c:v>
                </c:pt>
                <c:pt idx="89">
                  <c:v>234374.99999999997</c:v>
                </c:pt>
                <c:pt idx="90">
                  <c:v>234374.99999999997</c:v>
                </c:pt>
                <c:pt idx="91">
                  <c:v>234374.99999999997</c:v>
                </c:pt>
                <c:pt idx="92">
                  <c:v>234374.99999999997</c:v>
                </c:pt>
                <c:pt idx="93">
                  <c:v>234374.99999999997</c:v>
                </c:pt>
                <c:pt idx="94">
                  <c:v>234374.99999999997</c:v>
                </c:pt>
                <c:pt idx="95">
                  <c:v>234374.99999999997</c:v>
                </c:pt>
                <c:pt idx="96">
                  <c:v>234374.99999999997</c:v>
                </c:pt>
                <c:pt idx="97">
                  <c:v>234374.99999999997</c:v>
                </c:pt>
                <c:pt idx="98">
                  <c:v>234374.99999999997</c:v>
                </c:pt>
                <c:pt idx="99">
                  <c:v>234374.99999999997</c:v>
                </c:pt>
                <c:pt idx="100">
                  <c:v>234374.99999999997</c:v>
                </c:pt>
                <c:pt idx="101">
                  <c:v>234374.99999999997</c:v>
                </c:pt>
                <c:pt idx="102">
                  <c:v>234374.99999999997</c:v>
                </c:pt>
                <c:pt idx="103">
                  <c:v>234374.99999999997</c:v>
                </c:pt>
                <c:pt idx="104">
                  <c:v>234374.99999999997</c:v>
                </c:pt>
                <c:pt idx="105">
                  <c:v>234374.99999999997</c:v>
                </c:pt>
                <c:pt idx="106">
                  <c:v>234374.99999999997</c:v>
                </c:pt>
                <c:pt idx="107">
                  <c:v>234374.99999999997</c:v>
                </c:pt>
                <c:pt idx="108">
                  <c:v>234374.99999999997</c:v>
                </c:pt>
                <c:pt idx="109">
                  <c:v>234374.99999999997</c:v>
                </c:pt>
                <c:pt idx="110">
                  <c:v>234374.99999999997</c:v>
                </c:pt>
                <c:pt idx="111">
                  <c:v>234374.99999999997</c:v>
                </c:pt>
                <c:pt idx="112">
                  <c:v>234374.99999999997</c:v>
                </c:pt>
                <c:pt idx="113">
                  <c:v>234374.99999999997</c:v>
                </c:pt>
                <c:pt idx="114">
                  <c:v>234374.99999999997</c:v>
                </c:pt>
                <c:pt idx="115">
                  <c:v>234374.99999999997</c:v>
                </c:pt>
                <c:pt idx="116">
                  <c:v>234374.99999999997</c:v>
                </c:pt>
                <c:pt idx="117">
                  <c:v>234374.99999999997</c:v>
                </c:pt>
                <c:pt idx="118">
                  <c:v>234374.99999999997</c:v>
                </c:pt>
                <c:pt idx="119">
                  <c:v>234374.99999999997</c:v>
                </c:pt>
                <c:pt idx="120">
                  <c:v>234374.99999999997</c:v>
                </c:pt>
                <c:pt idx="121">
                  <c:v>234374.99999999997</c:v>
                </c:pt>
                <c:pt idx="122">
                  <c:v>234374.99999999997</c:v>
                </c:pt>
                <c:pt idx="123">
                  <c:v>234374.99999999997</c:v>
                </c:pt>
                <c:pt idx="124">
                  <c:v>234374.99999999997</c:v>
                </c:pt>
                <c:pt idx="125">
                  <c:v>234374.99999999997</c:v>
                </c:pt>
                <c:pt idx="126">
                  <c:v>234374.99999999997</c:v>
                </c:pt>
                <c:pt idx="127">
                  <c:v>234374.99999999997</c:v>
                </c:pt>
                <c:pt idx="128">
                  <c:v>234374.99999999997</c:v>
                </c:pt>
                <c:pt idx="129">
                  <c:v>234374.99999999997</c:v>
                </c:pt>
                <c:pt idx="130">
                  <c:v>234374.99999999997</c:v>
                </c:pt>
                <c:pt idx="131">
                  <c:v>234374.99999999997</c:v>
                </c:pt>
                <c:pt idx="132">
                  <c:v>234374.99999999997</c:v>
                </c:pt>
                <c:pt idx="133">
                  <c:v>234374.99999999997</c:v>
                </c:pt>
                <c:pt idx="134">
                  <c:v>234374.99999999997</c:v>
                </c:pt>
                <c:pt idx="135">
                  <c:v>234374.99999999997</c:v>
                </c:pt>
                <c:pt idx="136">
                  <c:v>234374.99999999997</c:v>
                </c:pt>
                <c:pt idx="137">
                  <c:v>234374.99999999997</c:v>
                </c:pt>
                <c:pt idx="138">
                  <c:v>234374.99999999997</c:v>
                </c:pt>
                <c:pt idx="139">
                  <c:v>234374.99999999997</c:v>
                </c:pt>
                <c:pt idx="140">
                  <c:v>234374.99999999997</c:v>
                </c:pt>
                <c:pt idx="141">
                  <c:v>234374.99999999997</c:v>
                </c:pt>
                <c:pt idx="142">
                  <c:v>234374.99999999997</c:v>
                </c:pt>
                <c:pt idx="143">
                  <c:v>234374.99999999997</c:v>
                </c:pt>
                <c:pt idx="144">
                  <c:v>234374.99999999997</c:v>
                </c:pt>
                <c:pt idx="145">
                  <c:v>234374.99999999997</c:v>
                </c:pt>
                <c:pt idx="146">
                  <c:v>234374.99999999997</c:v>
                </c:pt>
                <c:pt idx="147">
                  <c:v>234374.99999999997</c:v>
                </c:pt>
                <c:pt idx="148">
                  <c:v>234374.99999999997</c:v>
                </c:pt>
                <c:pt idx="149">
                  <c:v>234374.99999999997</c:v>
                </c:pt>
                <c:pt idx="150">
                  <c:v>234374.99999999997</c:v>
                </c:pt>
                <c:pt idx="151">
                  <c:v>234374.99999999997</c:v>
                </c:pt>
                <c:pt idx="152">
                  <c:v>234374.99999999997</c:v>
                </c:pt>
                <c:pt idx="153">
                  <c:v>234374.99999999997</c:v>
                </c:pt>
                <c:pt idx="154">
                  <c:v>234374.99999999997</c:v>
                </c:pt>
                <c:pt idx="155">
                  <c:v>234374.99999999997</c:v>
                </c:pt>
                <c:pt idx="156">
                  <c:v>234374.99999999997</c:v>
                </c:pt>
                <c:pt idx="157">
                  <c:v>234374.99999999997</c:v>
                </c:pt>
                <c:pt idx="158">
                  <c:v>234374.99999999997</c:v>
                </c:pt>
                <c:pt idx="159">
                  <c:v>234374.99999999997</c:v>
                </c:pt>
                <c:pt idx="160">
                  <c:v>234374.99999999997</c:v>
                </c:pt>
                <c:pt idx="161">
                  <c:v>234374.99999999997</c:v>
                </c:pt>
                <c:pt idx="162">
                  <c:v>234374.99999999997</c:v>
                </c:pt>
                <c:pt idx="163">
                  <c:v>234374.99999999997</c:v>
                </c:pt>
                <c:pt idx="164">
                  <c:v>234374.99999999997</c:v>
                </c:pt>
                <c:pt idx="165">
                  <c:v>234374.99999999997</c:v>
                </c:pt>
                <c:pt idx="166">
                  <c:v>234374.99999999997</c:v>
                </c:pt>
                <c:pt idx="167">
                  <c:v>234374.99999999997</c:v>
                </c:pt>
                <c:pt idx="168">
                  <c:v>234374.99999999997</c:v>
                </c:pt>
                <c:pt idx="169">
                  <c:v>234374.99999999997</c:v>
                </c:pt>
                <c:pt idx="170">
                  <c:v>458516.43860117008</c:v>
                </c:pt>
                <c:pt idx="171">
                  <c:v>725887.52914307942</c:v>
                </c:pt>
                <c:pt idx="172">
                  <c:v>717192.0521014363</c:v>
                </c:pt>
                <c:pt idx="173">
                  <c:v>708592.72983851261</c:v>
                </c:pt>
                <c:pt idx="174">
                  <c:v>700088.52741259674</c:v>
                </c:pt>
                <c:pt idx="175">
                  <c:v>691678.42091272236</c:v>
                </c:pt>
                <c:pt idx="176">
                  <c:v>683361.39734152739</c:v>
                </c:pt>
                <c:pt idx="177">
                  <c:v>675136.45449935377</c:v>
                </c:pt>
                <c:pt idx="178">
                  <c:v>667002.60086957878</c:v>
                </c:pt>
                <c:pt idx="179">
                  <c:v>658958.85550515982</c:v>
                </c:pt>
                <c:pt idx="180">
                  <c:v>651004.2479163839</c:v>
                </c:pt>
                <c:pt idx="181">
                  <c:v>643137.81795980851</c:v>
                </c:pt>
                <c:pt idx="182">
                  <c:v>635358.61572837736</c:v>
                </c:pt>
                <c:pt idx="183">
                  <c:v>627665.70144270454</c:v>
                </c:pt>
                <c:pt idx="184">
                  <c:v>620058.1453435095</c:v>
                </c:pt>
                <c:pt idx="185">
                  <c:v>612535.02758519491</c:v>
                </c:pt>
                <c:pt idx="186">
                  <c:v>605095.43813055044</c:v>
                </c:pt>
                <c:pt idx="187">
                  <c:v>597738.47664657538</c:v>
                </c:pt>
                <c:pt idx="188">
                  <c:v>590463.25240140618</c:v>
                </c:pt>
                <c:pt idx="189">
                  <c:v>583268.88416233542</c:v>
                </c:pt>
                <c:pt idx="190">
                  <c:v>576154.50009491493</c:v>
                </c:pt>
                <c:pt idx="191">
                  <c:v>569119.23766312562</c:v>
                </c:pt>
                <c:pt idx="192">
                  <c:v>562162.2435306093</c:v>
                </c:pt>
                <c:pt idx="193">
                  <c:v>555282.6734629469</c:v>
                </c:pt>
                <c:pt idx="194">
                  <c:v>548479.69223097211</c:v>
                </c:pt>
                <c:pt idx="195">
                  <c:v>541752.47351511219</c:v>
                </c:pt>
                <c:pt idx="196">
                  <c:v>535100.19981074193</c:v>
                </c:pt>
                <c:pt idx="197">
                  <c:v>528522.06233454251</c:v>
                </c:pt>
                <c:pt idx="198">
                  <c:v>522017.26093185251</c:v>
                </c:pt>
                <c:pt idx="199">
                  <c:v>515585.00398500328</c:v>
                </c:pt>
                <c:pt idx="200">
                  <c:v>509224.5083226242</c:v>
                </c:pt>
                <c:pt idx="201">
                  <c:v>502934.999129912</c:v>
                </c:pt>
                <c:pt idx="202">
                  <c:v>496715.70985985047</c:v>
                </c:pt>
                <c:pt idx="203">
                  <c:v>490565.88214537269</c:v>
                </c:pt>
                <c:pt idx="204">
                  <c:v>484484.76571245457</c:v>
                </c:pt>
                <c:pt idx="205">
                  <c:v>478471.61829412961</c:v>
                </c:pt>
                <c:pt idx="206">
                  <c:v>472525.70554541715</c:v>
                </c:pt>
                <c:pt idx="207">
                  <c:v>466646.30095915141</c:v>
                </c:pt>
                <c:pt idx="208">
                  <c:v>460832.6857827045</c:v>
                </c:pt>
                <c:pt idx="209">
                  <c:v>455084.14893559192</c:v>
                </c:pt>
                <c:pt idx="210">
                  <c:v>449399.98692795268</c:v>
                </c:pt>
                <c:pt idx="211">
                  <c:v>443779.50377989362</c:v>
                </c:pt>
                <c:pt idx="212">
                  <c:v>438222.01094168948</c:v>
                </c:pt>
                <c:pt idx="213">
                  <c:v>432726.82721482991</c:v>
                </c:pt>
                <c:pt idx="214">
                  <c:v>427293.27867390285</c:v>
                </c:pt>
                <c:pt idx="215">
                  <c:v>421920.69858930737</c:v>
                </c:pt>
                <c:pt idx="216">
                  <c:v>416608.42735078686</c:v>
                </c:pt>
                <c:pt idx="217">
                  <c:v>411355.81239177153</c:v>
                </c:pt>
                <c:pt idx="218">
                  <c:v>406162.20811452548</c:v>
                </c:pt>
                <c:pt idx="219">
                  <c:v>401026.9758160864</c:v>
                </c:pt>
                <c:pt idx="220">
                  <c:v>395949.48361499177</c:v>
                </c:pt>
                <c:pt idx="221">
                  <c:v>390929.10637878213</c:v>
                </c:pt>
                <c:pt idx="222">
                  <c:v>385965.22565227241</c:v>
                </c:pt>
                <c:pt idx="223">
                  <c:v>381057.22958658607</c:v>
                </c:pt>
                <c:pt idx="224">
                  <c:v>376204.51286894025</c:v>
                </c:pt>
                <c:pt idx="225">
                  <c:v>371406.47665317735</c:v>
                </c:pt>
                <c:pt idx="226">
                  <c:v>366662.52849103173</c:v>
                </c:pt>
                <c:pt idx="227">
                  <c:v>361972.08226412727</c:v>
                </c:pt>
                <c:pt idx="228">
                  <c:v>357334.5581166959</c:v>
                </c:pt>
                <c:pt idx="229">
                  <c:v>352749.38238900871</c:v>
                </c:pt>
                <c:pt idx="230">
                  <c:v>348215.9875515154</c:v>
                </c:pt>
                <c:pt idx="231">
                  <c:v>343733.81213968032</c:v>
                </c:pt>
                <c:pt idx="232">
                  <c:v>339302.30068951094</c:v>
                </c:pt>
                <c:pt idx="233">
                  <c:v>334920.90367377084</c:v>
                </c:pt>
                <c:pt idx="234">
                  <c:v>330589.07743886748</c:v>
                </c:pt>
                <c:pt idx="235">
                  <c:v>326306.28414241184</c:v>
                </c:pt>
                <c:pt idx="236">
                  <c:v>322071.99169143901</c:v>
                </c:pt>
                <c:pt idx="237">
                  <c:v>317885.67368128442</c:v>
                </c:pt>
                <c:pt idx="238">
                  <c:v>313746.80933510908</c:v>
                </c:pt>
                <c:pt idx="239">
                  <c:v>309654.88344406587</c:v>
                </c:pt>
                <c:pt idx="240">
                  <c:v>305609.38630810112</c:v>
                </c:pt>
                <c:pt idx="241">
                  <c:v>301609.81367738399</c:v>
                </c:pt>
                <c:pt idx="242">
                  <c:v>297655.66669435718</c:v>
                </c:pt>
                <c:pt idx="243">
                  <c:v>293746.45183640253</c:v>
                </c:pt>
                <c:pt idx="244">
                  <c:v>289881.68085911538</c:v>
                </c:pt>
                <c:pt idx="245">
                  <c:v>286060.87074018002</c:v>
                </c:pt>
                <c:pt idx="246">
                  <c:v>282283.54362384143</c:v>
                </c:pt>
                <c:pt idx="247">
                  <c:v>278549.22676596529</c:v>
                </c:pt>
                <c:pt idx="248">
                  <c:v>274857.45247968193</c:v>
                </c:pt>
                <c:pt idx="249">
                  <c:v>271207.75808160601</c:v>
                </c:pt>
                <c:pt idx="250">
                  <c:v>267599.68583862798</c:v>
                </c:pt>
                <c:pt idx="251">
                  <c:v>264032.78291526862</c:v>
                </c:pt>
                <c:pt idx="252">
                  <c:v>260506.60132159392</c:v>
                </c:pt>
                <c:pt idx="253">
                  <c:v>257020.69786168128</c:v>
                </c:pt>
                <c:pt idx="254">
                  <c:v>253574.63408263263</c:v>
                </c:pt>
                <c:pt idx="255">
                  <c:v>250167.97622412996</c:v>
                </c:pt>
                <c:pt idx="256">
                  <c:v>246800.29516852397</c:v>
                </c:pt>
                <c:pt idx="257">
                  <c:v>243471.16639145426</c:v>
                </c:pt>
                <c:pt idx="258">
                  <c:v>240180.16991299231</c:v>
                </c:pt>
                <c:pt idx="259">
                  <c:v>236926.89024930331</c:v>
                </c:pt>
                <c:pt idx="260">
                  <c:v>233710.91636482131</c:v>
                </c:pt>
                <c:pt idx="261">
                  <c:v>230531.84162493076</c:v>
                </c:pt>
                <c:pt idx="262">
                  <c:v>227389.26374915167</c:v>
                </c:pt>
                <c:pt idx="263">
                  <c:v>224282.78476482019</c:v>
                </c:pt>
                <c:pt idx="264">
                  <c:v>221212.01096126164</c:v>
                </c:pt>
                <c:pt idx="265">
                  <c:v>218176.55284444938</c:v>
                </c:pt>
                <c:pt idx="266">
                  <c:v>215176.02509214522</c:v>
                </c:pt>
                <c:pt idx="267">
                  <c:v>212210.04650951535</c:v>
                </c:pt>
                <c:pt idx="268">
                  <c:v>209278.23998521784</c:v>
                </c:pt>
                <c:pt idx="269">
                  <c:v>206380.23244795582</c:v>
                </c:pt>
                <c:pt idx="270">
                  <c:v>203515.65482349196</c:v>
                </c:pt>
                <c:pt idx="271">
                  <c:v>200684.141992119</c:v>
                </c:pt>
                <c:pt idx="272">
                  <c:v>197885.33274658152</c:v>
                </c:pt>
                <c:pt idx="273">
                  <c:v>195118.86975044466</c:v>
                </c:pt>
                <c:pt idx="274">
                  <c:v>192384.39949690414</c:v>
                </c:pt>
                <c:pt idx="275">
                  <c:v>189681.5722680341</c:v>
                </c:pt>
                <c:pt idx="276">
                  <c:v>187010.04209446683</c:v>
                </c:pt>
                <c:pt idx="277">
                  <c:v>184369.4667155006</c:v>
                </c:pt>
                <c:pt idx="278">
                  <c:v>181759.50753963127</c:v>
                </c:pt>
                <c:pt idx="279">
                  <c:v>179179.82960550237</c:v>
                </c:pt>
                <c:pt idx="280">
                  <c:v>176630.10154326956</c:v>
                </c:pt>
                <c:pt idx="281">
                  <c:v>174109.99553637556</c:v>
                </c:pt>
                <c:pt idx="282">
                  <c:v>171619.18728373077</c:v>
                </c:pt>
                <c:pt idx="283">
                  <c:v>169157.35596229482</c:v>
                </c:pt>
                <c:pt idx="284">
                  <c:v>166724.18419005576</c:v>
                </c:pt>
                <c:pt idx="285">
                  <c:v>164319.35798940205</c:v>
                </c:pt>
                <c:pt idx="286">
                  <c:v>161942.56675088327</c:v>
                </c:pt>
                <c:pt idx="287">
                  <c:v>159593.50319735563</c:v>
                </c:pt>
                <c:pt idx="288">
                  <c:v>157271.86334850796</c:v>
                </c:pt>
                <c:pt idx="289">
                  <c:v>154977.34648576414</c:v>
                </c:pt>
                <c:pt idx="290">
                  <c:v>152709.65511755834</c:v>
                </c:pt>
                <c:pt idx="291">
                  <c:v>150468.49494497891</c:v>
                </c:pt>
                <c:pt idx="292">
                  <c:v>148253.57482777632</c:v>
                </c:pt>
                <c:pt idx="293">
                  <c:v>146064.60675073281</c:v>
                </c:pt>
                <c:pt idx="294">
                  <c:v>143901.30579038858</c:v>
                </c:pt>
                <c:pt idx="295">
                  <c:v>141763.39008212107</c:v>
                </c:pt>
                <c:pt idx="296">
                  <c:v>139650.580787574</c:v>
                </c:pt>
                <c:pt idx="297">
                  <c:v>137562.60206243215</c:v>
                </c:pt>
                <c:pt idx="298">
                  <c:v>135499.18102453806</c:v>
                </c:pt>
                <c:pt idx="299">
                  <c:v>133460.04772234731</c:v>
                </c:pt>
                <c:pt idx="300">
                  <c:v>131444.93510371874</c:v>
                </c:pt>
                <c:pt idx="301">
                  <c:v>129453.57898503589</c:v>
                </c:pt>
                <c:pt idx="302">
                  <c:v>127485.71802065618</c:v>
                </c:pt>
                <c:pt idx="303">
                  <c:v>125541.09367268493</c:v>
                </c:pt>
                <c:pt idx="304">
                  <c:v>123619.45018106957</c:v>
                </c:pt>
                <c:pt idx="305">
                  <c:v>121720.53453401176</c:v>
                </c:pt>
                <c:pt idx="306">
                  <c:v>119844.0964386937</c:v>
                </c:pt>
                <c:pt idx="307">
                  <c:v>117989.8882923151</c:v>
                </c:pt>
                <c:pt idx="308">
                  <c:v>116157.6651534375</c:v>
                </c:pt>
                <c:pt idx="309">
                  <c:v>114347.18471363328</c:v>
                </c:pt>
                <c:pt idx="310">
                  <c:v>112558.20726943524</c:v>
                </c:pt>
                <c:pt idx="311">
                  <c:v>110790.49569458424</c:v>
                </c:pt>
                <c:pt idx="312">
                  <c:v>109043.81541257157</c:v>
                </c:pt>
                <c:pt idx="313">
                  <c:v>107317.93436947252</c:v>
                </c:pt>
                <c:pt idx="314">
                  <c:v>105612.62300706892</c:v>
                </c:pt>
                <c:pt idx="315">
                  <c:v>103927.65423625665</c:v>
                </c:pt>
                <c:pt idx="316">
                  <c:v>102262.80341073562</c:v>
                </c:pt>
                <c:pt idx="317">
                  <c:v>100617.84830097927</c:v>
                </c:pt>
                <c:pt idx="318">
                  <c:v>98992.56906848037</c:v>
                </c:pt>
                <c:pt idx="319">
                  <c:v>97386.748240270215</c:v>
                </c:pt>
                <c:pt idx="320">
                  <c:v>95800.170683708639</c:v>
                </c:pt>
                <c:pt idx="321">
                  <c:v>94232.623581541426</c:v>
                </c:pt>
                <c:pt idx="322">
                  <c:v>92683.896407222841</c:v>
                </c:pt>
                <c:pt idx="323">
                  <c:v>91153.780900500264</c:v>
                </c:pt>
                <c:pt idx="324">
                  <c:v>89642.071043257747</c:v>
                </c:pt>
                <c:pt idx="325">
                  <c:v>88148.563035616491</c:v>
                </c:pt>
                <c:pt idx="326">
                  <c:v>86673.055272288984</c:v>
                </c:pt>
                <c:pt idx="327">
                  <c:v>85215.348319184166</c:v>
                </c:pt>
                <c:pt idx="328">
                  <c:v>83775.244890261296</c:v>
                </c:pt>
                <c:pt idx="329">
                  <c:v>82352.549824629255</c:v>
                </c:pt>
                <c:pt idx="330">
                  <c:v>80947.070063889652</c:v>
                </c:pt>
                <c:pt idx="331">
                  <c:v>79558.614629719857</c:v>
                </c:pt>
                <c:pt idx="332">
                  <c:v>78186.994601694736</c:v>
                </c:pt>
                <c:pt idx="333">
                  <c:v>76832.023095343524</c:v>
                </c:pt>
                <c:pt idx="334">
                  <c:v>75493.515240440014</c:v>
                </c:pt>
                <c:pt idx="335">
                  <c:v>74171.288159523203</c:v>
                </c:pt>
                <c:pt idx="336">
                  <c:v>72865.160946646138</c:v>
                </c:pt>
                <c:pt idx="337">
                  <c:v>71574.954646350481</c:v>
                </c:pt>
                <c:pt idx="338">
                  <c:v>70300.492232864286</c:v>
                </c:pt>
                <c:pt idx="339">
                  <c:v>69041.598589521091</c:v>
                </c:pt>
                <c:pt idx="340">
                  <c:v>67798.100488397104</c:v>
                </c:pt>
                <c:pt idx="341">
                  <c:v>66569.826570165096</c:v>
                </c:pt>
                <c:pt idx="342">
                  <c:v>65356.607324162163</c:v>
                </c:pt>
                <c:pt idx="343">
                  <c:v>64158.275068669231</c:v>
                </c:pt>
                <c:pt idx="344">
                  <c:v>62974.663931400028</c:v>
                </c:pt>
                <c:pt idx="345">
                  <c:v>61805.609830197325</c:v>
                </c:pt>
                <c:pt idx="346">
                  <c:v>60650.950453934325</c:v>
                </c:pt>
                <c:pt idx="347">
                  <c:v>59510.525243618846</c:v>
                </c:pt>
                <c:pt idx="348">
                  <c:v>58384.175373698272</c:v>
                </c:pt>
                <c:pt idx="349">
                  <c:v>57271.74373356314</c:v>
                </c:pt>
                <c:pt idx="350">
                  <c:v>56173.074909247262</c:v>
                </c:pt>
                <c:pt idx="351">
                  <c:v>55088.015165322198</c:v>
                </c:pt>
                <c:pt idx="352">
                  <c:v>54016.41242698412</c:v>
                </c:pt>
                <c:pt idx="353">
                  <c:v>52958.116262331001</c:v>
                </c:pt>
                <c:pt idx="354">
                  <c:v>51912.977864828121</c:v>
                </c:pt>
                <c:pt idx="355">
                  <c:v>50880.850035959869</c:v>
                </c:pt>
                <c:pt idx="356">
                  <c:v>49861.587168065795</c:v>
                </c:pt>
                <c:pt idx="357">
                  <c:v>48855.045227359151</c:v>
                </c:pt>
                <c:pt idx="358">
                  <c:v>47861.081737125838</c:v>
                </c:pt>
                <c:pt idx="359">
                  <c:v>46879.555760945361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3670160"/>
        <c:axId val="1483616480"/>
      </c:lineChart>
      <c:catAx>
        <c:axId val="10936701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3616480"/>
        <c:crosses val="autoZero"/>
        <c:auto val="1"/>
        <c:lblAlgn val="ctr"/>
        <c:lblOffset val="100"/>
        <c:noMultiLvlLbl val="0"/>
      </c:catAx>
      <c:valAx>
        <c:axId val="148361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367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Tranche CFs- PSA 100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'PSA 100'!$AA$7</c:f>
              <c:strCache>
                <c:ptCount val="1"/>
                <c:pt idx="0">
                  <c:v>Tranche A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'PSA 100'!$AA$11:$AA$370</c:f>
              <c:numCache>
                <c:formatCode>#,##0</c:formatCode>
                <c:ptCount val="360"/>
                <c:pt idx="0">
                  <c:v>834421.69489636342</c:v>
                </c:pt>
                <c:pt idx="1">
                  <c:v>875886.19662198168</c:v>
                </c:pt>
                <c:pt idx="2">
                  <c:v>917047.0418880817</c:v>
                </c:pt>
                <c:pt idx="3">
                  <c:v>957882.51913285977</c:v>
                </c:pt>
                <c:pt idx="4">
                  <c:v>998371.02448593872</c:v>
                </c:pt>
                <c:pt idx="5">
                  <c:v>1038491.0804945517</c:v>
                </c:pt>
                <c:pt idx="6">
                  <c:v>1078221.3548399559</c:v>
                </c:pt>
                <c:pt idx="7">
                  <c:v>1117540.6790216265</c:v>
                </c:pt>
                <c:pt idx="8">
                  <c:v>1156428.0669871063</c:v>
                </c:pt>
                <c:pt idx="9">
                  <c:v>1194862.7336854942</c:v>
                </c:pt>
                <c:pt idx="10">
                  <c:v>1232824.1135213925</c:v>
                </c:pt>
                <c:pt idx="11">
                  <c:v>1270291.8786876982</c:v>
                </c:pt>
                <c:pt idx="12">
                  <c:v>1307245.9573542764</c:v>
                </c:pt>
                <c:pt idx="13">
                  <c:v>1343666.5516900253</c:v>
                </c:pt>
                <c:pt idx="14">
                  <c:v>1379534.1556965434</c:v>
                </c:pt>
                <c:pt idx="15">
                  <c:v>1414829.5728305429</c:v>
                </c:pt>
                <c:pt idx="16">
                  <c:v>1449533.9333932062</c:v>
                </c:pt>
                <c:pt idx="17">
                  <c:v>1483628.7116644429</c:v>
                </c:pt>
                <c:pt idx="18">
                  <c:v>1517095.7427606136</c:v>
                </c:pt>
                <c:pt idx="19">
                  <c:v>1549917.2391937017</c:v>
                </c:pt>
                <c:pt idx="20">
                  <c:v>1582075.8071112405</c:v>
                </c:pt>
                <c:pt idx="21">
                  <c:v>1613554.4621957443</c:v>
                </c:pt>
                <c:pt idx="22">
                  <c:v>1644336.6452034535</c:v>
                </c:pt>
                <c:pt idx="23">
                  <c:v>1674406.2371218107</c:v>
                </c:pt>
                <c:pt idx="24">
                  <c:v>1703747.5739262458</c:v>
                </c:pt>
                <c:pt idx="25">
                  <c:v>1732345.460916786</c:v>
                </c:pt>
                <c:pt idx="26">
                  <c:v>1760185.1866157018</c:v>
                </c:pt>
                <c:pt idx="27">
                  <c:v>1787252.5362080485</c:v>
                </c:pt>
                <c:pt idx="28">
                  <c:v>1813533.8045067878</c:v>
                </c:pt>
                <c:pt idx="29">
                  <c:v>1839015.8084261429</c:v>
                </c:pt>
                <c:pt idx="30">
                  <c:v>1823841.53987972</c:v>
                </c:pt>
                <c:pt idx="31">
                  <c:v>1808743.9803853072</c:v>
                </c:pt>
                <c:pt idx="32">
                  <c:v>1793722.7334428248</c:v>
                </c:pt>
                <c:pt idx="33">
                  <c:v>1778777.4045884425</c:v>
                </c:pt>
                <c:pt idx="34">
                  <c:v>1763907.6013841014</c:v>
                </c:pt>
                <c:pt idx="35">
                  <c:v>1749112.9334070927</c:v>
                </c:pt>
                <c:pt idx="36">
                  <c:v>1734393.012239689</c:v>
                </c:pt>
                <c:pt idx="37">
                  <c:v>1719747.4514588253</c:v>
                </c:pt>
                <c:pt idx="38">
                  <c:v>1705175.8666258391</c:v>
                </c:pt>
                <c:pt idx="39">
                  <c:v>1690677.8752762577</c:v>
                </c:pt>
                <c:pt idx="40">
                  <c:v>1676253.0969096422</c:v>
                </c:pt>
                <c:pt idx="41">
                  <c:v>1661901.1529794815</c:v>
                </c:pt>
                <c:pt idx="42">
                  <c:v>1647621.6668831382</c:v>
                </c:pt>
                <c:pt idx="43">
                  <c:v>1633414.2639518478</c:v>
                </c:pt>
                <c:pt idx="44">
                  <c:v>1619278.571440767</c:v>
                </c:pt>
                <c:pt idx="45">
                  <c:v>1605214.2185190758</c:v>
                </c:pt>
                <c:pt idx="46">
                  <c:v>1591220.8362601276</c:v>
                </c:pt>
                <c:pt idx="47">
                  <c:v>1577298.0576316547</c:v>
                </c:pt>
                <c:pt idx="48">
                  <c:v>1563445.5174860163</c:v>
                </c:pt>
                <c:pt idx="49">
                  <c:v>1549662.8525505047</c:v>
                </c:pt>
                <c:pt idx="50">
                  <c:v>1535949.7014176971</c:v>
                </c:pt>
                <c:pt idx="51">
                  <c:v>1522305.7045358589</c:v>
                </c:pt>
                <c:pt idx="52">
                  <c:v>1508730.5041993924</c:v>
                </c:pt>
                <c:pt idx="53">
                  <c:v>1495223.7445393417</c:v>
                </c:pt>
                <c:pt idx="54">
                  <c:v>1481785.071513938</c:v>
                </c:pt>
                <c:pt idx="55">
                  <c:v>1468414.1328992019</c:v>
                </c:pt>
                <c:pt idx="56">
                  <c:v>1455110.578279586</c:v>
                </c:pt>
                <c:pt idx="57">
                  <c:v>1441874.0590386735</c:v>
                </c:pt>
                <c:pt idx="58">
                  <c:v>1428704.2283499166</c:v>
                </c:pt>
                <c:pt idx="59">
                  <c:v>1415600.741167431</c:v>
                </c:pt>
                <c:pt idx="60">
                  <c:v>1402563.2542168288</c:v>
                </c:pt>
                <c:pt idx="61">
                  <c:v>1389591.4259861074</c:v>
                </c:pt>
                <c:pt idx="62">
                  <c:v>1376684.9167165777</c:v>
                </c:pt>
                <c:pt idx="63">
                  <c:v>1363843.3883938433</c:v>
                </c:pt>
                <c:pt idx="64">
                  <c:v>1351066.5047388261</c:v>
                </c:pt>
                <c:pt idx="65">
                  <c:v>1338353.9311988347</c:v>
                </c:pt>
                <c:pt idx="66">
                  <c:v>1325705.3349386826</c:v>
                </c:pt>
                <c:pt idx="67">
                  <c:v>1313120.3848318502</c:v>
                </c:pt>
                <c:pt idx="68">
                  <c:v>1300598.7514516921</c:v>
                </c:pt>
                <c:pt idx="69">
                  <c:v>1288140.1070626902</c:v>
                </c:pt>
                <c:pt idx="70">
                  <c:v>1275744.1256117509</c:v>
                </c:pt>
                <c:pt idx="71">
                  <c:v>1263410.4827195492</c:v>
                </c:pt>
                <c:pt idx="72">
                  <c:v>1251138.8556719145</c:v>
                </c:pt>
                <c:pt idx="73">
                  <c:v>1238928.9234112632</c:v>
                </c:pt>
                <c:pt idx="74">
                  <c:v>1226780.3665280717</c:v>
                </c:pt>
                <c:pt idx="75">
                  <c:v>1214692.8672523983</c:v>
                </c:pt>
                <c:pt idx="76">
                  <c:v>1202666.1094454469</c:v>
                </c:pt>
                <c:pt idx="77">
                  <c:v>1190699.7785911702</c:v>
                </c:pt>
                <c:pt idx="78">
                  <c:v>1178793.5617879198</c:v>
                </c:pt>
                <c:pt idx="79">
                  <c:v>1166947.1477401413</c:v>
                </c:pt>
                <c:pt idx="80">
                  <c:v>1155160.2267501066</c:v>
                </c:pt>
                <c:pt idx="81">
                  <c:v>1143432.4907096927</c:v>
                </c:pt>
                <c:pt idx="82">
                  <c:v>1131763.6330922025</c:v>
                </c:pt>
                <c:pt idx="83">
                  <c:v>1120153.3489442244</c:v>
                </c:pt>
                <c:pt idx="84">
                  <c:v>1108601.3348775373</c:v>
                </c:pt>
                <c:pt idx="85">
                  <c:v>1097107.2890610583</c:v>
                </c:pt>
                <c:pt idx="86">
                  <c:v>1085670.9112128245</c:v>
                </c:pt>
                <c:pt idx="87">
                  <c:v>1074291.9025920273</c:v>
                </c:pt>
                <c:pt idx="88">
                  <c:v>1062969.9659910756</c:v>
                </c:pt>
                <c:pt idx="89">
                  <c:v>1051704.8057277098</c:v>
                </c:pt>
                <c:pt idx="90">
                  <c:v>1040496.1276371503</c:v>
                </c:pt>
                <c:pt idx="91">
                  <c:v>1029343.6390642885</c:v>
                </c:pt>
                <c:pt idx="92">
                  <c:v>1018247.0488559186</c:v>
                </c:pt>
                <c:pt idx="93">
                  <c:v>1007206.0673530069</c:v>
                </c:pt>
                <c:pt idx="94">
                  <c:v>996220.40638300462</c:v>
                </c:pt>
                <c:pt idx="95">
                  <c:v>576194.91347177944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'PSA 100'!$AB$7</c:f>
              <c:strCache>
                <c:ptCount val="1"/>
                <c:pt idx="0">
                  <c:v>Tranche B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'PSA 100'!$AB$11:$AB$370</c:f>
              <c:numCache>
                <c:formatCode>#,##0</c:formatCode>
                <c:ptCount val="360"/>
                <c:pt idx="0">
                  <c:v>312500</c:v>
                </c:pt>
                <c:pt idx="1">
                  <c:v>312500</c:v>
                </c:pt>
                <c:pt idx="2">
                  <c:v>312500</c:v>
                </c:pt>
                <c:pt idx="3">
                  <c:v>312500</c:v>
                </c:pt>
                <c:pt idx="4">
                  <c:v>312500</c:v>
                </c:pt>
                <c:pt idx="5">
                  <c:v>312500</c:v>
                </c:pt>
                <c:pt idx="6">
                  <c:v>312500</c:v>
                </c:pt>
                <c:pt idx="7">
                  <c:v>312500</c:v>
                </c:pt>
                <c:pt idx="8">
                  <c:v>312500</c:v>
                </c:pt>
                <c:pt idx="9">
                  <c:v>312500</c:v>
                </c:pt>
                <c:pt idx="10">
                  <c:v>312500</c:v>
                </c:pt>
                <c:pt idx="11">
                  <c:v>312500</c:v>
                </c:pt>
                <c:pt idx="12">
                  <c:v>312500</c:v>
                </c:pt>
                <c:pt idx="13">
                  <c:v>312500</c:v>
                </c:pt>
                <c:pt idx="14">
                  <c:v>312500</c:v>
                </c:pt>
                <c:pt idx="15">
                  <c:v>312500</c:v>
                </c:pt>
                <c:pt idx="16">
                  <c:v>312500</c:v>
                </c:pt>
                <c:pt idx="17">
                  <c:v>312500</c:v>
                </c:pt>
                <c:pt idx="18">
                  <c:v>312500</c:v>
                </c:pt>
                <c:pt idx="19">
                  <c:v>312500</c:v>
                </c:pt>
                <c:pt idx="20">
                  <c:v>312500</c:v>
                </c:pt>
                <c:pt idx="21">
                  <c:v>312500</c:v>
                </c:pt>
                <c:pt idx="22">
                  <c:v>312500</c:v>
                </c:pt>
                <c:pt idx="23">
                  <c:v>312500</c:v>
                </c:pt>
                <c:pt idx="24">
                  <c:v>312500</c:v>
                </c:pt>
                <c:pt idx="25">
                  <c:v>312500</c:v>
                </c:pt>
                <c:pt idx="26">
                  <c:v>312500</c:v>
                </c:pt>
                <c:pt idx="27">
                  <c:v>312500</c:v>
                </c:pt>
                <c:pt idx="28">
                  <c:v>312500</c:v>
                </c:pt>
                <c:pt idx="29">
                  <c:v>312500</c:v>
                </c:pt>
                <c:pt idx="30">
                  <c:v>312500</c:v>
                </c:pt>
                <c:pt idx="31">
                  <c:v>312500</c:v>
                </c:pt>
                <c:pt idx="32">
                  <c:v>312500</c:v>
                </c:pt>
                <c:pt idx="33">
                  <c:v>312500</c:v>
                </c:pt>
                <c:pt idx="34">
                  <c:v>312500</c:v>
                </c:pt>
                <c:pt idx="35">
                  <c:v>312500</c:v>
                </c:pt>
                <c:pt idx="36">
                  <c:v>312500</c:v>
                </c:pt>
                <c:pt idx="37">
                  <c:v>312500</c:v>
                </c:pt>
                <c:pt idx="38">
                  <c:v>312500</c:v>
                </c:pt>
                <c:pt idx="39">
                  <c:v>312500</c:v>
                </c:pt>
                <c:pt idx="40">
                  <c:v>312500</c:v>
                </c:pt>
                <c:pt idx="41">
                  <c:v>312500</c:v>
                </c:pt>
                <c:pt idx="42">
                  <c:v>312500</c:v>
                </c:pt>
                <c:pt idx="43">
                  <c:v>312500</c:v>
                </c:pt>
                <c:pt idx="44">
                  <c:v>312500</c:v>
                </c:pt>
                <c:pt idx="45">
                  <c:v>312500</c:v>
                </c:pt>
                <c:pt idx="46">
                  <c:v>312500</c:v>
                </c:pt>
                <c:pt idx="47">
                  <c:v>312500</c:v>
                </c:pt>
                <c:pt idx="48">
                  <c:v>312500</c:v>
                </c:pt>
                <c:pt idx="49">
                  <c:v>312500</c:v>
                </c:pt>
                <c:pt idx="50">
                  <c:v>312500</c:v>
                </c:pt>
                <c:pt idx="51">
                  <c:v>312500</c:v>
                </c:pt>
                <c:pt idx="52">
                  <c:v>312500</c:v>
                </c:pt>
                <c:pt idx="53">
                  <c:v>312500</c:v>
                </c:pt>
                <c:pt idx="54">
                  <c:v>312500</c:v>
                </c:pt>
                <c:pt idx="55">
                  <c:v>312500</c:v>
                </c:pt>
                <c:pt idx="56">
                  <c:v>312500</c:v>
                </c:pt>
                <c:pt idx="57">
                  <c:v>312500</c:v>
                </c:pt>
                <c:pt idx="58">
                  <c:v>312500</c:v>
                </c:pt>
                <c:pt idx="59">
                  <c:v>312500</c:v>
                </c:pt>
                <c:pt idx="60">
                  <c:v>312500</c:v>
                </c:pt>
                <c:pt idx="61">
                  <c:v>312500</c:v>
                </c:pt>
                <c:pt idx="62">
                  <c:v>312500</c:v>
                </c:pt>
                <c:pt idx="63">
                  <c:v>312500</c:v>
                </c:pt>
                <c:pt idx="64">
                  <c:v>312500</c:v>
                </c:pt>
                <c:pt idx="65">
                  <c:v>312500</c:v>
                </c:pt>
                <c:pt idx="66">
                  <c:v>312500</c:v>
                </c:pt>
                <c:pt idx="67">
                  <c:v>312500</c:v>
                </c:pt>
                <c:pt idx="68">
                  <c:v>312500</c:v>
                </c:pt>
                <c:pt idx="69">
                  <c:v>312500</c:v>
                </c:pt>
                <c:pt idx="70">
                  <c:v>312500</c:v>
                </c:pt>
                <c:pt idx="71">
                  <c:v>312500</c:v>
                </c:pt>
                <c:pt idx="72">
                  <c:v>312500</c:v>
                </c:pt>
                <c:pt idx="73">
                  <c:v>312500</c:v>
                </c:pt>
                <c:pt idx="74">
                  <c:v>312500</c:v>
                </c:pt>
                <c:pt idx="75">
                  <c:v>312500</c:v>
                </c:pt>
                <c:pt idx="76">
                  <c:v>312500</c:v>
                </c:pt>
                <c:pt idx="77">
                  <c:v>312500</c:v>
                </c:pt>
                <c:pt idx="78">
                  <c:v>312500</c:v>
                </c:pt>
                <c:pt idx="79">
                  <c:v>312500</c:v>
                </c:pt>
                <c:pt idx="80">
                  <c:v>312500</c:v>
                </c:pt>
                <c:pt idx="81">
                  <c:v>312500</c:v>
                </c:pt>
                <c:pt idx="82">
                  <c:v>312500</c:v>
                </c:pt>
                <c:pt idx="83">
                  <c:v>312500</c:v>
                </c:pt>
                <c:pt idx="84">
                  <c:v>312500</c:v>
                </c:pt>
                <c:pt idx="85">
                  <c:v>312500</c:v>
                </c:pt>
                <c:pt idx="86">
                  <c:v>312500</c:v>
                </c:pt>
                <c:pt idx="87">
                  <c:v>312500</c:v>
                </c:pt>
                <c:pt idx="88">
                  <c:v>312500</c:v>
                </c:pt>
                <c:pt idx="89">
                  <c:v>312500</c:v>
                </c:pt>
                <c:pt idx="90">
                  <c:v>312500</c:v>
                </c:pt>
                <c:pt idx="91">
                  <c:v>312500</c:v>
                </c:pt>
                <c:pt idx="92">
                  <c:v>312500</c:v>
                </c:pt>
                <c:pt idx="93">
                  <c:v>312500</c:v>
                </c:pt>
                <c:pt idx="94">
                  <c:v>312500</c:v>
                </c:pt>
                <c:pt idx="95">
                  <c:v>721594.86578041629</c:v>
                </c:pt>
                <c:pt idx="96">
                  <c:v>1286913.9007380875</c:v>
                </c:pt>
                <c:pt idx="97">
                  <c:v>1276092.4870818404</c:v>
                </c:pt>
                <c:pt idx="98">
                  <c:v>1265325.255980734</c:v>
                </c:pt>
                <c:pt idx="99">
                  <c:v>1254611.9265806729</c:v>
                </c:pt>
                <c:pt idx="100">
                  <c:v>1243952.2194687335</c:v>
                </c:pt>
                <c:pt idx="101">
                  <c:v>1233345.8566657458</c:v>
                </c:pt>
                <c:pt idx="102">
                  <c:v>1222792.5616189151</c:v>
                </c:pt>
                <c:pt idx="103">
                  <c:v>1212292.0591944808</c:v>
                </c:pt>
                <c:pt idx="104">
                  <c:v>1201844.0756704141</c:v>
                </c:pt>
                <c:pt idx="105">
                  <c:v>1191448.3387291525</c:v>
                </c:pt>
                <c:pt idx="106">
                  <c:v>1181104.5774503709</c:v>
                </c:pt>
                <c:pt idx="107">
                  <c:v>1170812.5223037922</c:v>
                </c:pt>
                <c:pt idx="108">
                  <c:v>1160571.9051420314</c:v>
                </c:pt>
                <c:pt idx="109">
                  <c:v>1150382.4591934793</c:v>
                </c:pt>
                <c:pt idx="110">
                  <c:v>1140243.9190552232</c:v>
                </c:pt>
                <c:pt idx="111">
                  <c:v>1130156.0206860008</c:v>
                </c:pt>
                <c:pt idx="112">
                  <c:v>1120118.5013991934</c:v>
                </c:pt>
                <c:pt idx="113">
                  <c:v>1110131.0998558539</c:v>
                </c:pt>
                <c:pt idx="114">
                  <c:v>1100193.5560577693</c:v>
                </c:pt>
                <c:pt idx="115">
                  <c:v>1090305.6113405635</c:v>
                </c:pt>
                <c:pt idx="116">
                  <c:v>1080467.008366829</c:v>
                </c:pt>
                <c:pt idx="117">
                  <c:v>1070677.4911192989</c:v>
                </c:pt>
                <c:pt idx="118">
                  <c:v>1060936.8048940531</c:v>
                </c:pt>
                <c:pt idx="119">
                  <c:v>1051244.6962937573</c:v>
                </c:pt>
                <c:pt idx="120">
                  <c:v>1041600.9132209385</c:v>
                </c:pt>
                <c:pt idx="121">
                  <c:v>1032005.2048712957</c:v>
                </c:pt>
                <c:pt idx="122">
                  <c:v>1022457.3217270438</c:v>
                </c:pt>
                <c:pt idx="123">
                  <c:v>1012957.0155502904</c:v>
                </c:pt>
                <c:pt idx="124">
                  <c:v>1003504.0393764508</c:v>
                </c:pt>
                <c:pt idx="125">
                  <c:v>994098.14750769257</c:v>
                </c:pt>
                <c:pt idx="126">
                  <c:v>984739.0955064157</c:v>
                </c:pt>
                <c:pt idx="127">
                  <c:v>975426.64018876769</c:v>
                </c:pt>
                <c:pt idx="128">
                  <c:v>966160.53961818828</c:v>
                </c:pt>
                <c:pt idx="129">
                  <c:v>956940.55309899047</c:v>
                </c:pt>
                <c:pt idx="130">
                  <c:v>947766.44116997439</c:v>
                </c:pt>
                <c:pt idx="131">
                  <c:v>938637.96559807251</c:v>
                </c:pt>
                <c:pt idx="132">
                  <c:v>929554.88937202783</c:v>
                </c:pt>
                <c:pt idx="133">
                  <c:v>920516.97669610556</c:v>
                </c:pt>
                <c:pt idx="134">
                  <c:v>911523.99298383656</c:v>
                </c:pt>
                <c:pt idx="135">
                  <c:v>902575.70485179278</c:v>
                </c:pt>
                <c:pt idx="136">
                  <c:v>893671.88011339493</c:v>
                </c:pt>
                <c:pt idx="137">
                  <c:v>884812.28777275223</c:v>
                </c:pt>
                <c:pt idx="138">
                  <c:v>875996.69801853271</c:v>
                </c:pt>
                <c:pt idx="139">
                  <c:v>867224.88221786683</c:v>
                </c:pt>
                <c:pt idx="140">
                  <c:v>858496.61291028128</c:v>
                </c:pt>
                <c:pt idx="141">
                  <c:v>849811.66380166321</c:v>
                </c:pt>
                <c:pt idx="142">
                  <c:v>841169.80975825794</c:v>
                </c:pt>
                <c:pt idx="143">
                  <c:v>832570.82680069481</c:v>
                </c:pt>
                <c:pt idx="144">
                  <c:v>824014.492098046</c:v>
                </c:pt>
                <c:pt idx="145">
                  <c:v>815500.58396191371</c:v>
                </c:pt>
                <c:pt idx="146">
                  <c:v>807028.88184055034</c:v>
                </c:pt>
                <c:pt idx="147">
                  <c:v>798599.16631300584</c:v>
                </c:pt>
                <c:pt idx="148">
                  <c:v>790211.21908330836</c:v>
                </c:pt>
                <c:pt idx="149">
                  <c:v>781864.82297467208</c:v>
                </c:pt>
                <c:pt idx="150">
                  <c:v>773559.76192373666</c:v>
                </c:pt>
                <c:pt idx="151">
                  <c:v>765295.82097483578</c:v>
                </c:pt>
                <c:pt idx="152">
                  <c:v>757072.78627429379</c:v>
                </c:pt>
                <c:pt idx="153">
                  <c:v>748890.44506475434</c:v>
                </c:pt>
                <c:pt idx="154">
                  <c:v>9403.1712520518558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'PSA 100'!$AC$7</c:f>
              <c:strCache>
                <c:ptCount val="1"/>
                <c:pt idx="0">
                  <c:v>Tranche C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'PSA 100'!$AC$11:$AC$370</c:f>
              <c:numCache>
                <c:formatCode>#,##0</c:formatCode>
                <c:ptCount val="360"/>
                <c:pt idx="0">
                  <c:v>390624.99999999994</c:v>
                </c:pt>
                <c:pt idx="1">
                  <c:v>390624.99999999994</c:v>
                </c:pt>
                <c:pt idx="2">
                  <c:v>390624.99999999994</c:v>
                </c:pt>
                <c:pt idx="3">
                  <c:v>390624.99999999994</c:v>
                </c:pt>
                <c:pt idx="4">
                  <c:v>390624.99999999994</c:v>
                </c:pt>
                <c:pt idx="5">
                  <c:v>390624.99999999994</c:v>
                </c:pt>
                <c:pt idx="6">
                  <c:v>390624.99999999994</c:v>
                </c:pt>
                <c:pt idx="7">
                  <c:v>390624.99999999994</c:v>
                </c:pt>
                <c:pt idx="8">
                  <c:v>390624.99999999994</c:v>
                </c:pt>
                <c:pt idx="9">
                  <c:v>390624.99999999994</c:v>
                </c:pt>
                <c:pt idx="10">
                  <c:v>390624.99999999994</c:v>
                </c:pt>
                <c:pt idx="11">
                  <c:v>390624.99999999994</c:v>
                </c:pt>
                <c:pt idx="12">
                  <c:v>390624.99999999994</c:v>
                </c:pt>
                <c:pt idx="13">
                  <c:v>390624.99999999994</c:v>
                </c:pt>
                <c:pt idx="14">
                  <c:v>390624.99999999994</c:v>
                </c:pt>
                <c:pt idx="15">
                  <c:v>390624.99999999994</c:v>
                </c:pt>
                <c:pt idx="16">
                  <c:v>390624.99999999994</c:v>
                </c:pt>
                <c:pt idx="17">
                  <c:v>390624.99999999994</c:v>
                </c:pt>
                <c:pt idx="18">
                  <c:v>390624.99999999994</c:v>
                </c:pt>
                <c:pt idx="19">
                  <c:v>390624.99999999994</c:v>
                </c:pt>
                <c:pt idx="20">
                  <c:v>390624.99999999994</c:v>
                </c:pt>
                <c:pt idx="21">
                  <c:v>390624.99999999994</c:v>
                </c:pt>
                <c:pt idx="22">
                  <c:v>390624.99999999994</c:v>
                </c:pt>
                <c:pt idx="23">
                  <c:v>390624.99999999994</c:v>
                </c:pt>
                <c:pt idx="24">
                  <c:v>390624.99999999994</c:v>
                </c:pt>
                <c:pt idx="25">
                  <c:v>390624.99999999994</c:v>
                </c:pt>
                <c:pt idx="26">
                  <c:v>390624.99999999994</c:v>
                </c:pt>
                <c:pt idx="27">
                  <c:v>390624.99999999994</c:v>
                </c:pt>
                <c:pt idx="28">
                  <c:v>390624.99999999994</c:v>
                </c:pt>
                <c:pt idx="29">
                  <c:v>390624.99999999994</c:v>
                </c:pt>
                <c:pt idx="30">
                  <c:v>390624.99999999994</c:v>
                </c:pt>
                <c:pt idx="31">
                  <c:v>390624.99999999994</c:v>
                </c:pt>
                <c:pt idx="32">
                  <c:v>390624.99999999994</c:v>
                </c:pt>
                <c:pt idx="33">
                  <c:v>390624.99999999994</c:v>
                </c:pt>
                <c:pt idx="34">
                  <c:v>390624.99999999994</c:v>
                </c:pt>
                <c:pt idx="35">
                  <c:v>390624.99999999994</c:v>
                </c:pt>
                <c:pt idx="36">
                  <c:v>390624.99999999994</c:v>
                </c:pt>
                <c:pt idx="37">
                  <c:v>390624.99999999994</c:v>
                </c:pt>
                <c:pt idx="38">
                  <c:v>390624.99999999994</c:v>
                </c:pt>
                <c:pt idx="39">
                  <c:v>390624.99999999994</c:v>
                </c:pt>
                <c:pt idx="40">
                  <c:v>390624.99999999994</c:v>
                </c:pt>
                <c:pt idx="41">
                  <c:v>390624.99999999994</c:v>
                </c:pt>
                <c:pt idx="42">
                  <c:v>390624.99999999994</c:v>
                </c:pt>
                <c:pt idx="43">
                  <c:v>390624.99999999994</c:v>
                </c:pt>
                <c:pt idx="44">
                  <c:v>390624.99999999994</c:v>
                </c:pt>
                <c:pt idx="45">
                  <c:v>390624.99999999994</c:v>
                </c:pt>
                <c:pt idx="46">
                  <c:v>390624.99999999994</c:v>
                </c:pt>
                <c:pt idx="47">
                  <c:v>390624.99999999994</c:v>
                </c:pt>
                <c:pt idx="48">
                  <c:v>390624.99999999994</c:v>
                </c:pt>
                <c:pt idx="49">
                  <c:v>390624.99999999994</c:v>
                </c:pt>
                <c:pt idx="50">
                  <c:v>390624.99999999994</c:v>
                </c:pt>
                <c:pt idx="51">
                  <c:v>390624.99999999994</c:v>
                </c:pt>
                <c:pt idx="52">
                  <c:v>390624.99999999994</c:v>
                </c:pt>
                <c:pt idx="53">
                  <c:v>390624.99999999994</c:v>
                </c:pt>
                <c:pt idx="54">
                  <c:v>390624.99999999994</c:v>
                </c:pt>
                <c:pt idx="55">
                  <c:v>390624.99999999994</c:v>
                </c:pt>
                <c:pt idx="56">
                  <c:v>390624.99999999994</c:v>
                </c:pt>
                <c:pt idx="57">
                  <c:v>390624.99999999994</c:v>
                </c:pt>
                <c:pt idx="58">
                  <c:v>390624.99999999994</c:v>
                </c:pt>
                <c:pt idx="59">
                  <c:v>390624.99999999994</c:v>
                </c:pt>
                <c:pt idx="60">
                  <c:v>390624.99999999994</c:v>
                </c:pt>
                <c:pt idx="61">
                  <c:v>390624.99999999994</c:v>
                </c:pt>
                <c:pt idx="62">
                  <c:v>390624.99999999994</c:v>
                </c:pt>
                <c:pt idx="63">
                  <c:v>390624.99999999994</c:v>
                </c:pt>
                <c:pt idx="64">
                  <c:v>390624.99999999994</c:v>
                </c:pt>
                <c:pt idx="65">
                  <c:v>390624.99999999994</c:v>
                </c:pt>
                <c:pt idx="66">
                  <c:v>390624.99999999994</c:v>
                </c:pt>
                <c:pt idx="67">
                  <c:v>390624.99999999994</c:v>
                </c:pt>
                <c:pt idx="68">
                  <c:v>390624.99999999994</c:v>
                </c:pt>
                <c:pt idx="69">
                  <c:v>390624.99999999994</c:v>
                </c:pt>
                <c:pt idx="70">
                  <c:v>390624.99999999994</c:v>
                </c:pt>
                <c:pt idx="71">
                  <c:v>390624.99999999994</c:v>
                </c:pt>
                <c:pt idx="72">
                  <c:v>390624.99999999994</c:v>
                </c:pt>
                <c:pt idx="73">
                  <c:v>390624.99999999994</c:v>
                </c:pt>
                <c:pt idx="74">
                  <c:v>390624.99999999994</c:v>
                </c:pt>
                <c:pt idx="75">
                  <c:v>390624.99999999994</c:v>
                </c:pt>
                <c:pt idx="76">
                  <c:v>390624.99999999994</c:v>
                </c:pt>
                <c:pt idx="77">
                  <c:v>390624.99999999994</c:v>
                </c:pt>
                <c:pt idx="78">
                  <c:v>390624.99999999994</c:v>
                </c:pt>
                <c:pt idx="79">
                  <c:v>390624.99999999994</c:v>
                </c:pt>
                <c:pt idx="80">
                  <c:v>390624.99999999994</c:v>
                </c:pt>
                <c:pt idx="81">
                  <c:v>390624.99999999994</c:v>
                </c:pt>
                <c:pt idx="82">
                  <c:v>390624.99999999994</c:v>
                </c:pt>
                <c:pt idx="83">
                  <c:v>390624.99999999994</c:v>
                </c:pt>
                <c:pt idx="84">
                  <c:v>390624.99999999994</c:v>
                </c:pt>
                <c:pt idx="85">
                  <c:v>390624.99999999994</c:v>
                </c:pt>
                <c:pt idx="86">
                  <c:v>390624.99999999994</c:v>
                </c:pt>
                <c:pt idx="87">
                  <c:v>390624.99999999994</c:v>
                </c:pt>
                <c:pt idx="88">
                  <c:v>390624.99999999994</c:v>
                </c:pt>
                <c:pt idx="89">
                  <c:v>390624.99999999994</c:v>
                </c:pt>
                <c:pt idx="90">
                  <c:v>390624.99999999994</c:v>
                </c:pt>
                <c:pt idx="91">
                  <c:v>390624.99999999994</c:v>
                </c:pt>
                <c:pt idx="92">
                  <c:v>390624.99999999994</c:v>
                </c:pt>
                <c:pt idx="93">
                  <c:v>390624.99999999994</c:v>
                </c:pt>
                <c:pt idx="94">
                  <c:v>390624.99999999994</c:v>
                </c:pt>
                <c:pt idx="95">
                  <c:v>390624.99999999994</c:v>
                </c:pt>
                <c:pt idx="96">
                  <c:v>390624.99999999994</c:v>
                </c:pt>
                <c:pt idx="97">
                  <c:v>390624.99999999994</c:v>
                </c:pt>
                <c:pt idx="98">
                  <c:v>390624.99999999994</c:v>
                </c:pt>
                <c:pt idx="99">
                  <c:v>390624.99999999994</c:v>
                </c:pt>
                <c:pt idx="100">
                  <c:v>390624.99999999994</c:v>
                </c:pt>
                <c:pt idx="101">
                  <c:v>390624.99999999994</c:v>
                </c:pt>
                <c:pt idx="102">
                  <c:v>390624.99999999994</c:v>
                </c:pt>
                <c:pt idx="103">
                  <c:v>390624.99999999994</c:v>
                </c:pt>
                <c:pt idx="104">
                  <c:v>390624.99999999994</c:v>
                </c:pt>
                <c:pt idx="105">
                  <c:v>390624.99999999994</c:v>
                </c:pt>
                <c:pt idx="106">
                  <c:v>390624.99999999994</c:v>
                </c:pt>
                <c:pt idx="107">
                  <c:v>390624.99999999994</c:v>
                </c:pt>
                <c:pt idx="108">
                  <c:v>390624.99999999994</c:v>
                </c:pt>
                <c:pt idx="109">
                  <c:v>390624.99999999994</c:v>
                </c:pt>
                <c:pt idx="110">
                  <c:v>390624.99999999994</c:v>
                </c:pt>
                <c:pt idx="111">
                  <c:v>390624.99999999994</c:v>
                </c:pt>
                <c:pt idx="112">
                  <c:v>390624.99999999994</c:v>
                </c:pt>
                <c:pt idx="113">
                  <c:v>390624.99999999994</c:v>
                </c:pt>
                <c:pt idx="114">
                  <c:v>390624.99999999994</c:v>
                </c:pt>
                <c:pt idx="115">
                  <c:v>390624.99999999994</c:v>
                </c:pt>
                <c:pt idx="116">
                  <c:v>390624.99999999994</c:v>
                </c:pt>
                <c:pt idx="117">
                  <c:v>390624.99999999994</c:v>
                </c:pt>
                <c:pt idx="118">
                  <c:v>390624.99999999994</c:v>
                </c:pt>
                <c:pt idx="119">
                  <c:v>390624.99999999994</c:v>
                </c:pt>
                <c:pt idx="120">
                  <c:v>390624.99999999994</c:v>
                </c:pt>
                <c:pt idx="121">
                  <c:v>390624.99999999994</c:v>
                </c:pt>
                <c:pt idx="122">
                  <c:v>390624.99999999994</c:v>
                </c:pt>
                <c:pt idx="123">
                  <c:v>390624.99999999994</c:v>
                </c:pt>
                <c:pt idx="124">
                  <c:v>390624.99999999994</c:v>
                </c:pt>
                <c:pt idx="125">
                  <c:v>390624.99999999994</c:v>
                </c:pt>
                <c:pt idx="126">
                  <c:v>390624.99999999994</c:v>
                </c:pt>
                <c:pt idx="127">
                  <c:v>390624.99999999994</c:v>
                </c:pt>
                <c:pt idx="128">
                  <c:v>390624.99999999994</c:v>
                </c:pt>
                <c:pt idx="129">
                  <c:v>390624.99999999994</c:v>
                </c:pt>
                <c:pt idx="130">
                  <c:v>390624.99999999994</c:v>
                </c:pt>
                <c:pt idx="131">
                  <c:v>390624.99999999994</c:v>
                </c:pt>
                <c:pt idx="132">
                  <c:v>390624.99999999994</c:v>
                </c:pt>
                <c:pt idx="133">
                  <c:v>390624.99999999994</c:v>
                </c:pt>
                <c:pt idx="134">
                  <c:v>390624.99999999994</c:v>
                </c:pt>
                <c:pt idx="135">
                  <c:v>390624.99999999994</c:v>
                </c:pt>
                <c:pt idx="136">
                  <c:v>390624.99999999994</c:v>
                </c:pt>
                <c:pt idx="137">
                  <c:v>390624.99999999994</c:v>
                </c:pt>
                <c:pt idx="138">
                  <c:v>390624.99999999994</c:v>
                </c:pt>
                <c:pt idx="139">
                  <c:v>390624.99999999994</c:v>
                </c:pt>
                <c:pt idx="140">
                  <c:v>390624.99999999994</c:v>
                </c:pt>
                <c:pt idx="141">
                  <c:v>390624.99999999994</c:v>
                </c:pt>
                <c:pt idx="142">
                  <c:v>390624.99999999994</c:v>
                </c:pt>
                <c:pt idx="143">
                  <c:v>390624.99999999994</c:v>
                </c:pt>
                <c:pt idx="144">
                  <c:v>390624.99999999994</c:v>
                </c:pt>
                <c:pt idx="145">
                  <c:v>390624.99999999994</c:v>
                </c:pt>
                <c:pt idx="146">
                  <c:v>390624.99999999994</c:v>
                </c:pt>
                <c:pt idx="147">
                  <c:v>390624.99999999994</c:v>
                </c:pt>
                <c:pt idx="148">
                  <c:v>390624.99999999994</c:v>
                </c:pt>
                <c:pt idx="149">
                  <c:v>390624.99999999994</c:v>
                </c:pt>
                <c:pt idx="150">
                  <c:v>390624.99999999994</c:v>
                </c:pt>
                <c:pt idx="151">
                  <c:v>390624.99999999994</c:v>
                </c:pt>
                <c:pt idx="152">
                  <c:v>390624.99999999994</c:v>
                </c:pt>
                <c:pt idx="153">
                  <c:v>390624.99999999994</c:v>
                </c:pt>
                <c:pt idx="154">
                  <c:v>1121970.4144274844</c:v>
                </c:pt>
                <c:pt idx="155">
                  <c:v>1123271.997537019</c:v>
                </c:pt>
                <c:pt idx="156">
                  <c:v>1115210.4711350556</c:v>
                </c:pt>
                <c:pt idx="157">
                  <c:v>1107188.798045418</c:v>
                </c:pt>
                <c:pt idx="158">
                  <c:v>1099206.7709082668</c:v>
                </c:pt>
                <c:pt idx="159">
                  <c:v>1091264.1834266516</c:v>
                </c:pt>
                <c:pt idx="160">
                  <c:v>1083360.8303610398</c:v>
                </c:pt>
                <c:pt idx="161">
                  <c:v>1075496.5075238727</c:v>
                </c:pt>
                <c:pt idx="162">
                  <c:v>1067671.0117741488</c:v>
                </c:pt>
                <c:pt idx="163">
                  <c:v>1059884.1410120381</c:v>
                </c:pt>
                <c:pt idx="164">
                  <c:v>1052135.6941735195</c:v>
                </c:pt>
                <c:pt idx="165">
                  <c:v>1044425.471225051</c:v>
                </c:pt>
                <c:pt idx="166">
                  <c:v>1036753.2731582623</c:v>
                </c:pt>
                <c:pt idx="167">
                  <c:v>1029118.901984678</c:v>
                </c:pt>
                <c:pt idx="168">
                  <c:v>1021522.1607304668</c:v>
                </c:pt>
                <c:pt idx="169">
                  <c:v>1013962.8534312178</c:v>
                </c:pt>
                <c:pt idx="170">
                  <c:v>1006440.7851267436</c:v>
                </c:pt>
                <c:pt idx="171">
                  <c:v>998955.76185591007</c:v>
                </c:pt>
                <c:pt idx="172">
                  <c:v>991507.59065149236</c:v>
                </c:pt>
                <c:pt idx="173">
                  <c:v>984096.0795350594</c:v>
                </c:pt>
                <c:pt idx="174">
                  <c:v>976721.03751188098</c:v>
                </c:pt>
                <c:pt idx="175">
                  <c:v>969382.27456586459</c:v>
                </c:pt>
                <c:pt idx="176">
                  <c:v>962079.60165451688</c:v>
                </c:pt>
                <c:pt idx="177">
                  <c:v>954812.83070392953</c:v>
                </c:pt>
                <c:pt idx="178">
                  <c:v>947581.77460379398</c:v>
                </c:pt>
                <c:pt idx="179">
                  <c:v>940386.24720243947</c:v>
                </c:pt>
                <c:pt idx="180">
                  <c:v>933226.06330189726</c:v>
                </c:pt>
                <c:pt idx="181">
                  <c:v>926101.03865298978</c:v>
                </c:pt>
                <c:pt idx="182">
                  <c:v>919010.98995044746</c:v>
                </c:pt>
                <c:pt idx="183">
                  <c:v>911955.73482804548</c:v>
                </c:pt>
                <c:pt idx="184">
                  <c:v>904935.09185377182</c:v>
                </c:pt>
                <c:pt idx="185">
                  <c:v>897948.88052501553</c:v>
                </c:pt>
                <c:pt idx="186">
                  <c:v>890996.92126378138</c:v>
                </c:pt>
                <c:pt idx="187">
                  <c:v>884079.03541192901</c:v>
                </c:pt>
                <c:pt idx="188">
                  <c:v>877195.04522643739</c:v>
                </c:pt>
                <c:pt idx="189">
                  <c:v>870344.77387469145</c:v>
                </c:pt>
                <c:pt idx="190">
                  <c:v>863528.04542979575</c:v>
                </c:pt>
                <c:pt idx="191">
                  <c:v>856744.68486590986</c:v>
                </c:pt>
                <c:pt idx="192">
                  <c:v>849994.51805360813</c:v>
                </c:pt>
                <c:pt idx="193">
                  <c:v>843277.37175526551</c:v>
                </c:pt>
                <c:pt idx="194">
                  <c:v>836593.0736204643</c:v>
                </c:pt>
                <c:pt idx="195">
                  <c:v>829941.45218142576</c:v>
                </c:pt>
                <c:pt idx="196">
                  <c:v>823322.33684846503</c:v>
                </c:pt>
                <c:pt idx="197">
                  <c:v>816735.55790546909</c:v>
                </c:pt>
                <c:pt idx="198">
                  <c:v>810180.94650540035</c:v>
                </c:pt>
                <c:pt idx="199">
                  <c:v>803658.33466581802</c:v>
                </c:pt>
                <c:pt idx="200">
                  <c:v>797167.55526442907</c:v>
                </c:pt>
                <c:pt idx="201">
                  <c:v>790708.44203465665</c:v>
                </c:pt>
                <c:pt idx="202">
                  <c:v>784280.82956123515</c:v>
                </c:pt>
                <c:pt idx="203">
                  <c:v>777884.55327582429</c:v>
                </c:pt>
                <c:pt idx="204">
                  <c:v>771519.44945264969</c:v>
                </c:pt>
                <c:pt idx="205">
                  <c:v>765185.35520416219</c:v>
                </c:pt>
                <c:pt idx="206">
                  <c:v>758882.10847672226</c:v>
                </c:pt>
                <c:pt idx="207">
                  <c:v>752609.54804630519</c:v>
                </c:pt>
                <c:pt idx="208">
                  <c:v>746367.51351422851</c:v>
                </c:pt>
                <c:pt idx="209">
                  <c:v>740155.84530290239</c:v>
                </c:pt>
                <c:pt idx="210">
                  <c:v>733974.38465159875</c:v>
                </c:pt>
                <c:pt idx="211">
                  <c:v>727822.9736122475</c:v>
                </c:pt>
                <c:pt idx="212">
                  <c:v>721701.45504524885</c:v>
                </c:pt>
                <c:pt idx="213">
                  <c:v>715609.67261531064</c:v>
                </c:pt>
                <c:pt idx="214">
                  <c:v>709547.4707873062</c:v>
                </c:pt>
                <c:pt idx="215">
                  <c:v>703514.69482215226</c:v>
                </c:pt>
                <c:pt idx="216">
                  <c:v>697511.19077271107</c:v>
                </c:pt>
                <c:pt idx="217">
                  <c:v>691536.80547970894</c:v>
                </c:pt>
                <c:pt idx="218">
                  <c:v>685591.38656768098</c:v>
                </c:pt>
                <c:pt idx="219">
                  <c:v>679674.78244093282</c:v>
                </c:pt>
                <c:pt idx="220">
                  <c:v>673786.84227952431</c:v>
                </c:pt>
                <c:pt idx="221">
                  <c:v>667927.41603527521</c:v>
                </c:pt>
                <c:pt idx="222">
                  <c:v>662096.35442778876</c:v>
                </c:pt>
                <c:pt idx="223">
                  <c:v>656293.508940498</c:v>
                </c:pt>
                <c:pt idx="224">
                  <c:v>650518.73181673128</c:v>
                </c:pt>
                <c:pt idx="225">
                  <c:v>644771.87605579803</c:v>
                </c:pt>
                <c:pt idx="226">
                  <c:v>639052.79540909582</c:v>
                </c:pt>
                <c:pt idx="227">
                  <c:v>633361.34437623492</c:v>
                </c:pt>
                <c:pt idx="228">
                  <c:v>627697.37820118607</c:v>
                </c:pt>
                <c:pt idx="229">
                  <c:v>622060.75286844443</c:v>
                </c:pt>
                <c:pt idx="230">
                  <c:v>616451.32509921794</c:v>
                </c:pt>
                <c:pt idx="231">
                  <c:v>610868.95234762935</c:v>
                </c:pt>
                <c:pt idx="232">
                  <c:v>605313.49279694248</c:v>
                </c:pt>
                <c:pt idx="233">
                  <c:v>599784.80535580707</c:v>
                </c:pt>
                <c:pt idx="234">
                  <c:v>594282.74965452065</c:v>
                </c:pt>
                <c:pt idx="235">
                  <c:v>588807.18604131171</c:v>
                </c:pt>
                <c:pt idx="236">
                  <c:v>583357.97557864233</c:v>
                </c:pt>
                <c:pt idx="237">
                  <c:v>577934.98003952717</c:v>
                </c:pt>
                <c:pt idx="238">
                  <c:v>572538.06190387486</c:v>
                </c:pt>
                <c:pt idx="239">
                  <c:v>567167.08435484534</c:v>
                </c:pt>
                <c:pt idx="240">
                  <c:v>561821.91127522732</c:v>
                </c:pt>
                <c:pt idx="241">
                  <c:v>556502.40724383434</c:v>
                </c:pt>
                <c:pt idx="242">
                  <c:v>551208.43753191887</c:v>
                </c:pt>
                <c:pt idx="243">
                  <c:v>545939.86809960508</c:v>
                </c:pt>
                <c:pt idx="244">
                  <c:v>540696.56559234054</c:v>
                </c:pt>
                <c:pt idx="245">
                  <c:v>535478.39733736392</c:v>
                </c:pt>
                <c:pt idx="246">
                  <c:v>530285.2313401947</c:v>
                </c:pt>
                <c:pt idx="247">
                  <c:v>525116.93628113717</c:v>
                </c:pt>
                <c:pt idx="248">
                  <c:v>519973.38151180459</c:v>
                </c:pt>
                <c:pt idx="249">
                  <c:v>514854.43705165957</c:v>
                </c:pt>
                <c:pt idx="250">
                  <c:v>509759.97358457575</c:v>
                </c:pt>
                <c:pt idx="251">
                  <c:v>504689.86245541135</c:v>
                </c:pt>
                <c:pt idx="252">
                  <c:v>499643.97566660587</c:v>
                </c:pt>
                <c:pt idx="253">
                  <c:v>494622.18587479205</c:v>
                </c:pt>
                <c:pt idx="254">
                  <c:v>489624.36638742324</c:v>
                </c:pt>
                <c:pt idx="255">
                  <c:v>484650.39115942258</c:v>
                </c:pt>
                <c:pt idx="256">
                  <c:v>479700.13478984532</c:v>
                </c:pt>
                <c:pt idx="257">
                  <c:v>474773.47251856071</c:v>
                </c:pt>
                <c:pt idx="258">
                  <c:v>469870.28022294975</c:v>
                </c:pt>
                <c:pt idx="259">
                  <c:v>464990.43441462016</c:v>
                </c:pt>
                <c:pt idx="260">
                  <c:v>198980.6669097986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'PSA 100'!$AD$7</c:f>
              <c:strCache>
                <c:ptCount val="1"/>
                <c:pt idx="0">
                  <c:v>Tranche D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'PSA 100'!$AD$11:$AD$370</c:f>
              <c:numCache>
                <c:formatCode>#,##0</c:formatCode>
                <c:ptCount val="360"/>
                <c:pt idx="0">
                  <c:v>234374.99999999997</c:v>
                </c:pt>
                <c:pt idx="1">
                  <c:v>234374.99999999997</c:v>
                </c:pt>
                <c:pt idx="2">
                  <c:v>234374.99999999997</c:v>
                </c:pt>
                <c:pt idx="3">
                  <c:v>234374.99999999997</c:v>
                </c:pt>
                <c:pt idx="4">
                  <c:v>234374.99999999997</c:v>
                </c:pt>
                <c:pt idx="5">
                  <c:v>234374.99999999997</c:v>
                </c:pt>
                <c:pt idx="6">
                  <c:v>234374.99999999997</c:v>
                </c:pt>
                <c:pt idx="7">
                  <c:v>234374.99999999997</c:v>
                </c:pt>
                <c:pt idx="8">
                  <c:v>234374.99999999997</c:v>
                </c:pt>
                <c:pt idx="9">
                  <c:v>234374.99999999997</c:v>
                </c:pt>
                <c:pt idx="10">
                  <c:v>234374.99999999997</c:v>
                </c:pt>
                <c:pt idx="11">
                  <c:v>234374.99999999997</c:v>
                </c:pt>
                <c:pt idx="12">
                  <c:v>234374.99999999997</c:v>
                </c:pt>
                <c:pt idx="13">
                  <c:v>234374.99999999997</c:v>
                </c:pt>
                <c:pt idx="14">
                  <c:v>234374.99999999997</c:v>
                </c:pt>
                <c:pt idx="15">
                  <c:v>234374.99999999997</c:v>
                </c:pt>
                <c:pt idx="16">
                  <c:v>234374.99999999997</c:v>
                </c:pt>
                <c:pt idx="17">
                  <c:v>234374.99999999997</c:v>
                </c:pt>
                <c:pt idx="18">
                  <c:v>234374.99999999997</c:v>
                </c:pt>
                <c:pt idx="19">
                  <c:v>234374.99999999997</c:v>
                </c:pt>
                <c:pt idx="20">
                  <c:v>234374.99999999997</c:v>
                </c:pt>
                <c:pt idx="21">
                  <c:v>234374.99999999997</c:v>
                </c:pt>
                <c:pt idx="22">
                  <c:v>234374.99999999997</c:v>
                </c:pt>
                <c:pt idx="23">
                  <c:v>234374.99999999997</c:v>
                </c:pt>
                <c:pt idx="24">
                  <c:v>234374.99999999997</c:v>
                </c:pt>
                <c:pt idx="25">
                  <c:v>234374.99999999997</c:v>
                </c:pt>
                <c:pt idx="26">
                  <c:v>234374.99999999997</c:v>
                </c:pt>
                <c:pt idx="27">
                  <c:v>234374.99999999997</c:v>
                </c:pt>
                <c:pt idx="28">
                  <c:v>234374.99999999997</c:v>
                </c:pt>
                <c:pt idx="29">
                  <c:v>234374.99999999997</c:v>
                </c:pt>
                <c:pt idx="30">
                  <c:v>234374.99999999997</c:v>
                </c:pt>
                <c:pt idx="31">
                  <c:v>234374.99999999997</c:v>
                </c:pt>
                <c:pt idx="32">
                  <c:v>234374.99999999997</c:v>
                </c:pt>
                <c:pt idx="33">
                  <c:v>234374.99999999997</c:v>
                </c:pt>
                <c:pt idx="34">
                  <c:v>234374.99999999997</c:v>
                </c:pt>
                <c:pt idx="35">
                  <c:v>234374.99999999997</c:v>
                </c:pt>
                <c:pt idx="36">
                  <c:v>234374.99999999997</c:v>
                </c:pt>
                <c:pt idx="37">
                  <c:v>234374.99999999997</c:v>
                </c:pt>
                <c:pt idx="38">
                  <c:v>234374.99999999997</c:v>
                </c:pt>
                <c:pt idx="39">
                  <c:v>234374.99999999997</c:v>
                </c:pt>
                <c:pt idx="40">
                  <c:v>234374.99999999997</c:v>
                </c:pt>
                <c:pt idx="41">
                  <c:v>234374.99999999997</c:v>
                </c:pt>
                <c:pt idx="42">
                  <c:v>234374.99999999997</c:v>
                </c:pt>
                <c:pt idx="43">
                  <c:v>234374.99999999997</c:v>
                </c:pt>
                <c:pt idx="44">
                  <c:v>234374.99999999997</c:v>
                </c:pt>
                <c:pt idx="45">
                  <c:v>234374.99999999997</c:v>
                </c:pt>
                <c:pt idx="46">
                  <c:v>234374.99999999997</c:v>
                </c:pt>
                <c:pt idx="47">
                  <c:v>234374.99999999997</c:v>
                </c:pt>
                <c:pt idx="48">
                  <c:v>234374.99999999997</c:v>
                </c:pt>
                <c:pt idx="49">
                  <c:v>234374.99999999997</c:v>
                </c:pt>
                <c:pt idx="50">
                  <c:v>234374.99999999997</c:v>
                </c:pt>
                <c:pt idx="51">
                  <c:v>234374.99999999997</c:v>
                </c:pt>
                <c:pt idx="52">
                  <c:v>234374.99999999997</c:v>
                </c:pt>
                <c:pt idx="53">
                  <c:v>234374.99999999997</c:v>
                </c:pt>
                <c:pt idx="54">
                  <c:v>234374.99999999997</c:v>
                </c:pt>
                <c:pt idx="55">
                  <c:v>234374.99999999997</c:v>
                </c:pt>
                <c:pt idx="56">
                  <c:v>234374.99999999997</c:v>
                </c:pt>
                <c:pt idx="57">
                  <c:v>234374.99999999997</c:v>
                </c:pt>
                <c:pt idx="58">
                  <c:v>234374.99999999997</c:v>
                </c:pt>
                <c:pt idx="59">
                  <c:v>234374.99999999997</c:v>
                </c:pt>
                <c:pt idx="60">
                  <c:v>234374.99999999997</c:v>
                </c:pt>
                <c:pt idx="61">
                  <c:v>234374.99999999997</c:v>
                </c:pt>
                <c:pt idx="62">
                  <c:v>234374.99999999997</c:v>
                </c:pt>
                <c:pt idx="63">
                  <c:v>234374.99999999997</c:v>
                </c:pt>
                <c:pt idx="64">
                  <c:v>234374.99999999997</c:v>
                </c:pt>
                <c:pt idx="65">
                  <c:v>234374.99999999997</c:v>
                </c:pt>
                <c:pt idx="66">
                  <c:v>234374.99999999997</c:v>
                </c:pt>
                <c:pt idx="67">
                  <c:v>234374.99999999997</c:v>
                </c:pt>
                <c:pt idx="68">
                  <c:v>234374.99999999997</c:v>
                </c:pt>
                <c:pt idx="69">
                  <c:v>234374.99999999997</c:v>
                </c:pt>
                <c:pt idx="70">
                  <c:v>234374.99999999997</c:v>
                </c:pt>
                <c:pt idx="71">
                  <c:v>234374.99999999997</c:v>
                </c:pt>
                <c:pt idx="72">
                  <c:v>234374.99999999997</c:v>
                </c:pt>
                <c:pt idx="73">
                  <c:v>234374.99999999997</c:v>
                </c:pt>
                <c:pt idx="74">
                  <c:v>234374.99999999997</c:v>
                </c:pt>
                <c:pt idx="75">
                  <c:v>234374.99999999997</c:v>
                </c:pt>
                <c:pt idx="76">
                  <c:v>234374.99999999997</c:v>
                </c:pt>
                <c:pt idx="77">
                  <c:v>234374.99999999997</c:v>
                </c:pt>
                <c:pt idx="78">
                  <c:v>234374.99999999997</c:v>
                </c:pt>
                <c:pt idx="79">
                  <c:v>234374.99999999997</c:v>
                </c:pt>
                <c:pt idx="80">
                  <c:v>234374.99999999997</c:v>
                </c:pt>
                <c:pt idx="81">
                  <c:v>234374.99999999997</c:v>
                </c:pt>
                <c:pt idx="82">
                  <c:v>234374.99999999997</c:v>
                </c:pt>
                <c:pt idx="83">
                  <c:v>234374.99999999997</c:v>
                </c:pt>
                <c:pt idx="84">
                  <c:v>234374.99999999997</c:v>
                </c:pt>
                <c:pt idx="85">
                  <c:v>234374.99999999997</c:v>
                </c:pt>
                <c:pt idx="86">
                  <c:v>234374.99999999997</c:v>
                </c:pt>
                <c:pt idx="87">
                  <c:v>234374.99999999997</c:v>
                </c:pt>
                <c:pt idx="88">
                  <c:v>234374.99999999997</c:v>
                </c:pt>
                <c:pt idx="89">
                  <c:v>234374.99999999997</c:v>
                </c:pt>
                <c:pt idx="90">
                  <c:v>234374.99999999997</c:v>
                </c:pt>
                <c:pt idx="91">
                  <c:v>234374.99999999997</c:v>
                </c:pt>
                <c:pt idx="92">
                  <c:v>234374.99999999997</c:v>
                </c:pt>
                <c:pt idx="93">
                  <c:v>234374.99999999997</c:v>
                </c:pt>
                <c:pt idx="94">
                  <c:v>234374.99999999997</c:v>
                </c:pt>
                <c:pt idx="95">
                  <c:v>234374.99999999997</c:v>
                </c:pt>
                <c:pt idx="96">
                  <c:v>234374.99999999997</c:v>
                </c:pt>
                <c:pt idx="97">
                  <c:v>234374.99999999997</c:v>
                </c:pt>
                <c:pt idx="98">
                  <c:v>234374.99999999997</c:v>
                </c:pt>
                <c:pt idx="99">
                  <c:v>234374.99999999997</c:v>
                </c:pt>
                <c:pt idx="100">
                  <c:v>234374.99999999997</c:v>
                </c:pt>
                <c:pt idx="101">
                  <c:v>234374.99999999997</c:v>
                </c:pt>
                <c:pt idx="102">
                  <c:v>234374.99999999997</c:v>
                </c:pt>
                <c:pt idx="103">
                  <c:v>234374.99999999997</c:v>
                </c:pt>
                <c:pt idx="104">
                  <c:v>234374.99999999997</c:v>
                </c:pt>
                <c:pt idx="105">
                  <c:v>234374.99999999997</c:v>
                </c:pt>
                <c:pt idx="106">
                  <c:v>234374.99999999997</c:v>
                </c:pt>
                <c:pt idx="107">
                  <c:v>234374.99999999997</c:v>
                </c:pt>
                <c:pt idx="108">
                  <c:v>234374.99999999997</c:v>
                </c:pt>
                <c:pt idx="109">
                  <c:v>234374.99999999997</c:v>
                </c:pt>
                <c:pt idx="110">
                  <c:v>234374.99999999997</c:v>
                </c:pt>
                <c:pt idx="111">
                  <c:v>234374.99999999997</c:v>
                </c:pt>
                <c:pt idx="112">
                  <c:v>234374.99999999997</c:v>
                </c:pt>
                <c:pt idx="113">
                  <c:v>234374.99999999997</c:v>
                </c:pt>
                <c:pt idx="114">
                  <c:v>234374.99999999997</c:v>
                </c:pt>
                <c:pt idx="115">
                  <c:v>234374.99999999997</c:v>
                </c:pt>
                <c:pt idx="116">
                  <c:v>234374.99999999997</c:v>
                </c:pt>
                <c:pt idx="117">
                  <c:v>234374.99999999997</c:v>
                </c:pt>
                <c:pt idx="118">
                  <c:v>234374.99999999997</c:v>
                </c:pt>
                <c:pt idx="119">
                  <c:v>234374.99999999997</c:v>
                </c:pt>
                <c:pt idx="120">
                  <c:v>234374.99999999997</c:v>
                </c:pt>
                <c:pt idx="121">
                  <c:v>234374.99999999997</c:v>
                </c:pt>
                <c:pt idx="122">
                  <c:v>234374.99999999997</c:v>
                </c:pt>
                <c:pt idx="123">
                  <c:v>234374.99999999997</c:v>
                </c:pt>
                <c:pt idx="124">
                  <c:v>234374.99999999997</c:v>
                </c:pt>
                <c:pt idx="125">
                  <c:v>234374.99999999997</c:v>
                </c:pt>
                <c:pt idx="126">
                  <c:v>234374.99999999997</c:v>
                </c:pt>
                <c:pt idx="127">
                  <c:v>234374.99999999997</c:v>
                </c:pt>
                <c:pt idx="128">
                  <c:v>234374.99999999997</c:v>
                </c:pt>
                <c:pt idx="129">
                  <c:v>234374.99999999997</c:v>
                </c:pt>
                <c:pt idx="130">
                  <c:v>234374.99999999997</c:v>
                </c:pt>
                <c:pt idx="131">
                  <c:v>234374.99999999997</c:v>
                </c:pt>
                <c:pt idx="132">
                  <c:v>234374.99999999997</c:v>
                </c:pt>
                <c:pt idx="133">
                  <c:v>234374.99999999997</c:v>
                </c:pt>
                <c:pt idx="134">
                  <c:v>234374.99999999997</c:v>
                </c:pt>
                <c:pt idx="135">
                  <c:v>234374.99999999997</c:v>
                </c:pt>
                <c:pt idx="136">
                  <c:v>234374.99999999997</c:v>
                </c:pt>
                <c:pt idx="137">
                  <c:v>234374.99999999997</c:v>
                </c:pt>
                <c:pt idx="138">
                  <c:v>234374.99999999997</c:v>
                </c:pt>
                <c:pt idx="139">
                  <c:v>234374.99999999997</c:v>
                </c:pt>
                <c:pt idx="140">
                  <c:v>234374.99999999997</c:v>
                </c:pt>
                <c:pt idx="141">
                  <c:v>234374.99999999997</c:v>
                </c:pt>
                <c:pt idx="142">
                  <c:v>234374.99999999997</c:v>
                </c:pt>
                <c:pt idx="143">
                  <c:v>234374.99999999997</c:v>
                </c:pt>
                <c:pt idx="144">
                  <c:v>234374.99999999997</c:v>
                </c:pt>
                <c:pt idx="145">
                  <c:v>234374.99999999997</c:v>
                </c:pt>
                <c:pt idx="146">
                  <c:v>234374.99999999997</c:v>
                </c:pt>
                <c:pt idx="147">
                  <c:v>234374.99999999997</c:v>
                </c:pt>
                <c:pt idx="148">
                  <c:v>234374.99999999997</c:v>
                </c:pt>
                <c:pt idx="149">
                  <c:v>234374.99999999997</c:v>
                </c:pt>
                <c:pt idx="150">
                  <c:v>234374.99999999997</c:v>
                </c:pt>
                <c:pt idx="151">
                  <c:v>234374.99999999997</c:v>
                </c:pt>
                <c:pt idx="152">
                  <c:v>234374.99999999997</c:v>
                </c:pt>
                <c:pt idx="153">
                  <c:v>234374.99999999997</c:v>
                </c:pt>
                <c:pt idx="154">
                  <c:v>234374.99999999997</c:v>
                </c:pt>
                <c:pt idx="155">
                  <c:v>234374.99999999997</c:v>
                </c:pt>
                <c:pt idx="156">
                  <c:v>234374.99999999997</c:v>
                </c:pt>
                <c:pt idx="157">
                  <c:v>234374.99999999997</c:v>
                </c:pt>
                <c:pt idx="158">
                  <c:v>234374.99999999997</c:v>
                </c:pt>
                <c:pt idx="159">
                  <c:v>234374.99999999997</c:v>
                </c:pt>
                <c:pt idx="160">
                  <c:v>234374.99999999997</c:v>
                </c:pt>
                <c:pt idx="161">
                  <c:v>234374.99999999997</c:v>
                </c:pt>
                <c:pt idx="162">
                  <c:v>234374.99999999997</c:v>
                </c:pt>
                <c:pt idx="163">
                  <c:v>234374.99999999997</c:v>
                </c:pt>
                <c:pt idx="164">
                  <c:v>234374.99999999997</c:v>
                </c:pt>
                <c:pt idx="165">
                  <c:v>234374.99999999997</c:v>
                </c:pt>
                <c:pt idx="166">
                  <c:v>234374.99999999997</c:v>
                </c:pt>
                <c:pt idx="167">
                  <c:v>234374.99999999997</c:v>
                </c:pt>
                <c:pt idx="168">
                  <c:v>234374.99999999997</c:v>
                </c:pt>
                <c:pt idx="169">
                  <c:v>234374.99999999997</c:v>
                </c:pt>
                <c:pt idx="170">
                  <c:v>234374.99999999997</c:v>
                </c:pt>
                <c:pt idx="171">
                  <c:v>234374.99999999997</c:v>
                </c:pt>
                <c:pt idx="172">
                  <c:v>234374.99999999997</c:v>
                </c:pt>
                <c:pt idx="173">
                  <c:v>234374.99999999997</c:v>
                </c:pt>
                <c:pt idx="174">
                  <c:v>234374.99999999997</c:v>
                </c:pt>
                <c:pt idx="175">
                  <c:v>234374.99999999997</c:v>
                </c:pt>
                <c:pt idx="176">
                  <c:v>234374.99999999997</c:v>
                </c:pt>
                <c:pt idx="177">
                  <c:v>234374.99999999997</c:v>
                </c:pt>
                <c:pt idx="178">
                  <c:v>234374.99999999997</c:v>
                </c:pt>
                <c:pt idx="179">
                  <c:v>234374.99999999997</c:v>
                </c:pt>
                <c:pt idx="180">
                  <c:v>234374.99999999997</c:v>
                </c:pt>
                <c:pt idx="181">
                  <c:v>234374.99999999997</c:v>
                </c:pt>
                <c:pt idx="182">
                  <c:v>234374.99999999997</c:v>
                </c:pt>
                <c:pt idx="183">
                  <c:v>234374.99999999997</c:v>
                </c:pt>
                <c:pt idx="184">
                  <c:v>234374.99999999997</c:v>
                </c:pt>
                <c:pt idx="185">
                  <c:v>234374.99999999997</c:v>
                </c:pt>
                <c:pt idx="186">
                  <c:v>234374.99999999997</c:v>
                </c:pt>
                <c:pt idx="187">
                  <c:v>234374.99999999997</c:v>
                </c:pt>
                <c:pt idx="188">
                  <c:v>234374.99999999997</c:v>
                </c:pt>
                <c:pt idx="189">
                  <c:v>234374.99999999997</c:v>
                </c:pt>
                <c:pt idx="190">
                  <c:v>234374.99999999997</c:v>
                </c:pt>
                <c:pt idx="191">
                  <c:v>234374.99999999997</c:v>
                </c:pt>
                <c:pt idx="192">
                  <c:v>234374.99999999997</c:v>
                </c:pt>
                <c:pt idx="193">
                  <c:v>234374.99999999997</c:v>
                </c:pt>
                <c:pt idx="194">
                  <c:v>234374.99999999997</c:v>
                </c:pt>
                <c:pt idx="195">
                  <c:v>234374.99999999997</c:v>
                </c:pt>
                <c:pt idx="196">
                  <c:v>234374.99999999997</c:v>
                </c:pt>
                <c:pt idx="197">
                  <c:v>234374.99999999997</c:v>
                </c:pt>
                <c:pt idx="198">
                  <c:v>234374.99999999997</c:v>
                </c:pt>
                <c:pt idx="199">
                  <c:v>234374.99999999997</c:v>
                </c:pt>
                <c:pt idx="200">
                  <c:v>234374.99999999997</c:v>
                </c:pt>
                <c:pt idx="201">
                  <c:v>234374.99999999997</c:v>
                </c:pt>
                <c:pt idx="202">
                  <c:v>234374.99999999997</c:v>
                </c:pt>
                <c:pt idx="203">
                  <c:v>234374.99999999997</c:v>
                </c:pt>
                <c:pt idx="204">
                  <c:v>234374.99999999997</c:v>
                </c:pt>
                <c:pt idx="205">
                  <c:v>234374.99999999997</c:v>
                </c:pt>
                <c:pt idx="206">
                  <c:v>234374.99999999997</c:v>
                </c:pt>
                <c:pt idx="207">
                  <c:v>234374.99999999997</c:v>
                </c:pt>
                <c:pt idx="208">
                  <c:v>234374.99999999997</c:v>
                </c:pt>
                <c:pt idx="209">
                  <c:v>234374.99999999997</c:v>
                </c:pt>
                <c:pt idx="210">
                  <c:v>234374.99999999997</c:v>
                </c:pt>
                <c:pt idx="211">
                  <c:v>234374.99999999997</c:v>
                </c:pt>
                <c:pt idx="212">
                  <c:v>234374.99999999997</c:v>
                </c:pt>
                <c:pt idx="213">
                  <c:v>234374.99999999997</c:v>
                </c:pt>
                <c:pt idx="214">
                  <c:v>234374.99999999997</c:v>
                </c:pt>
                <c:pt idx="215">
                  <c:v>234374.99999999997</c:v>
                </c:pt>
                <c:pt idx="216">
                  <c:v>234374.99999999997</c:v>
                </c:pt>
                <c:pt idx="217">
                  <c:v>234374.99999999997</c:v>
                </c:pt>
                <c:pt idx="218">
                  <c:v>234374.99999999997</c:v>
                </c:pt>
                <c:pt idx="219">
                  <c:v>234374.99999999997</c:v>
                </c:pt>
                <c:pt idx="220">
                  <c:v>234374.99999999997</c:v>
                </c:pt>
                <c:pt idx="221">
                  <c:v>234374.99999999997</c:v>
                </c:pt>
                <c:pt idx="222">
                  <c:v>234374.99999999997</c:v>
                </c:pt>
                <c:pt idx="223">
                  <c:v>234374.99999999997</c:v>
                </c:pt>
                <c:pt idx="224">
                  <c:v>234374.99999999997</c:v>
                </c:pt>
                <c:pt idx="225">
                  <c:v>234374.99999999997</c:v>
                </c:pt>
                <c:pt idx="226">
                  <c:v>234374.99999999997</c:v>
                </c:pt>
                <c:pt idx="227">
                  <c:v>234374.99999999997</c:v>
                </c:pt>
                <c:pt idx="228">
                  <c:v>234374.99999999997</c:v>
                </c:pt>
                <c:pt idx="229">
                  <c:v>234374.99999999997</c:v>
                </c:pt>
                <c:pt idx="230">
                  <c:v>234374.99999999997</c:v>
                </c:pt>
                <c:pt idx="231">
                  <c:v>234374.99999999997</c:v>
                </c:pt>
                <c:pt idx="232">
                  <c:v>234374.99999999997</c:v>
                </c:pt>
                <c:pt idx="233">
                  <c:v>234374.99999999997</c:v>
                </c:pt>
                <c:pt idx="234">
                  <c:v>234374.99999999997</c:v>
                </c:pt>
                <c:pt idx="235">
                  <c:v>234374.99999999997</c:v>
                </c:pt>
                <c:pt idx="236">
                  <c:v>234374.99999999997</c:v>
                </c:pt>
                <c:pt idx="237">
                  <c:v>234374.99999999997</c:v>
                </c:pt>
                <c:pt idx="238">
                  <c:v>234374.99999999997</c:v>
                </c:pt>
                <c:pt idx="239">
                  <c:v>234374.99999999997</c:v>
                </c:pt>
                <c:pt idx="240">
                  <c:v>234374.99999999997</c:v>
                </c:pt>
                <c:pt idx="241">
                  <c:v>234374.99999999997</c:v>
                </c:pt>
                <c:pt idx="242">
                  <c:v>234374.99999999997</c:v>
                </c:pt>
                <c:pt idx="243">
                  <c:v>234374.99999999997</c:v>
                </c:pt>
                <c:pt idx="244">
                  <c:v>234374.99999999997</c:v>
                </c:pt>
                <c:pt idx="245">
                  <c:v>234374.99999999997</c:v>
                </c:pt>
                <c:pt idx="246">
                  <c:v>234374.99999999997</c:v>
                </c:pt>
                <c:pt idx="247">
                  <c:v>234374.99999999997</c:v>
                </c:pt>
                <c:pt idx="248">
                  <c:v>234374.99999999997</c:v>
                </c:pt>
                <c:pt idx="249">
                  <c:v>234374.99999999997</c:v>
                </c:pt>
                <c:pt idx="250">
                  <c:v>234374.99999999997</c:v>
                </c:pt>
                <c:pt idx="251">
                  <c:v>234374.99999999997</c:v>
                </c:pt>
                <c:pt idx="252">
                  <c:v>234374.99999999997</c:v>
                </c:pt>
                <c:pt idx="253">
                  <c:v>234374.99999999997</c:v>
                </c:pt>
                <c:pt idx="254">
                  <c:v>234374.99999999997</c:v>
                </c:pt>
                <c:pt idx="255">
                  <c:v>234374.99999999997</c:v>
                </c:pt>
                <c:pt idx="256">
                  <c:v>234374.99999999997</c:v>
                </c:pt>
                <c:pt idx="257">
                  <c:v>234374.99999999997</c:v>
                </c:pt>
                <c:pt idx="258">
                  <c:v>234374.99999999997</c:v>
                </c:pt>
                <c:pt idx="259">
                  <c:v>234374.99999999997</c:v>
                </c:pt>
                <c:pt idx="260">
                  <c:v>495528.14532634022</c:v>
                </c:pt>
                <c:pt idx="261">
                  <c:v>689675.29145778029</c:v>
                </c:pt>
                <c:pt idx="262">
                  <c:v>684864.75047429255</c:v>
                </c:pt>
                <c:pt idx="263">
                  <c:v>680077.06830167887</c:v>
                </c:pt>
                <c:pt idx="264">
                  <c:v>675312.12457399652</c:v>
                </c:pt>
                <c:pt idx="265">
                  <c:v>670569.79954017198</c:v>
                </c:pt>
                <c:pt idx="266">
                  <c:v>665849.97406083264</c:v>
                </c:pt>
                <c:pt idx="267">
                  <c:v>661152.52960515453</c:v>
                </c:pt>
                <c:pt idx="268">
                  <c:v>656477.34824772563</c:v>
                </c:pt>
                <c:pt idx="269">
                  <c:v>651824.31266542675</c:v>
                </c:pt>
                <c:pt idx="270">
                  <c:v>647193.30613432778</c:v>
                </c:pt>
                <c:pt idx="271">
                  <c:v>642584.21252659883</c:v>
                </c:pt>
                <c:pt idx="272">
                  <c:v>637996.91630743956</c:v>
                </c:pt>
                <c:pt idx="273">
                  <c:v>633431.302532022</c:v>
                </c:pt>
                <c:pt idx="274">
                  <c:v>628887.25684244966</c:v>
                </c:pt>
                <c:pt idx="275">
                  <c:v>624364.66546473396</c:v>
                </c:pt>
                <c:pt idx="276">
                  <c:v>619863.41520578356</c:v>
                </c:pt>
                <c:pt idx="277">
                  <c:v>615383.39345041174</c:v>
                </c:pt>
                <c:pt idx="278">
                  <c:v>610924.48815835651</c:v>
                </c:pt>
                <c:pt idx="279">
                  <c:v>606486.58786131861</c:v>
                </c:pt>
                <c:pt idx="280">
                  <c:v>602069.58166001248</c:v>
                </c:pt>
                <c:pt idx="281">
                  <c:v>597673.3592212348</c:v>
                </c:pt>
                <c:pt idx="282">
                  <c:v>593297.81077494542</c:v>
                </c:pt>
                <c:pt idx="283">
                  <c:v>588942.82711136527</c:v>
                </c:pt>
                <c:pt idx="284">
                  <c:v>584608.29957808868</c:v>
                </c:pt>
                <c:pt idx="285">
                  <c:v>580294.12007721025</c:v>
                </c:pt>
                <c:pt idx="286">
                  <c:v>576000.18106246635</c:v>
                </c:pt>
                <c:pt idx="287">
                  <c:v>571726.37553639174</c:v>
                </c:pt>
                <c:pt idx="288">
                  <c:v>567472.59704749146</c:v>
                </c:pt>
                <c:pt idx="289">
                  <c:v>563238.73968742485</c:v>
                </c:pt>
                <c:pt idx="290">
                  <c:v>559024.69808820728</c:v>
                </c:pt>
                <c:pt idx="291">
                  <c:v>554830.36741942388</c:v>
                </c:pt>
                <c:pt idx="292">
                  <c:v>550655.64338545804</c:v>
                </c:pt>
                <c:pt idx="293">
                  <c:v>546500.42222273513</c:v>
                </c:pt>
                <c:pt idx="294">
                  <c:v>542364.60069697921</c:v>
                </c:pt>
                <c:pt idx="295">
                  <c:v>538248.07610048493</c:v>
                </c:pt>
                <c:pt idx="296">
                  <c:v>534150.74624940229</c:v>
                </c:pt>
                <c:pt idx="297">
                  <c:v>530072.5094810361</c:v>
                </c:pt>
                <c:pt idx="298">
                  <c:v>526013.26465115929</c:v>
                </c:pt>
                <c:pt idx="299">
                  <c:v>521972.9111313399</c:v>
                </c:pt>
                <c:pt idx="300">
                  <c:v>517951.34880628163</c:v>
                </c:pt>
                <c:pt idx="301">
                  <c:v>513948.47807117808</c:v>
                </c:pt>
                <c:pt idx="302">
                  <c:v>509964.19982908131</c:v>
                </c:pt>
                <c:pt idx="303">
                  <c:v>505998.4154882828</c:v>
                </c:pt>
                <c:pt idx="304">
                  <c:v>502051.02695970872</c:v>
                </c:pt>
                <c:pt idx="305">
                  <c:v>498121.93665432814</c:v>
                </c:pt>
                <c:pt idx="306">
                  <c:v>494211.04748057463</c:v>
                </c:pt>
                <c:pt idx="307">
                  <c:v>490318.26284178148</c:v>
                </c:pt>
                <c:pt idx="308">
                  <c:v>486443.48663362971</c:v>
                </c:pt>
                <c:pt idx="309">
                  <c:v>482586.62324160873</c:v>
                </c:pt>
                <c:pt idx="310">
                  <c:v>478747.57753849175</c:v>
                </c:pt>
                <c:pt idx="311">
                  <c:v>474926.25488182192</c:v>
                </c:pt>
                <c:pt idx="312">
                  <c:v>471122.561111413</c:v>
                </c:pt>
                <c:pt idx="313">
                  <c:v>467336.40254686237</c:v>
                </c:pt>
                <c:pt idx="314">
                  <c:v>463567.68598507677</c:v>
                </c:pt>
                <c:pt idx="315">
                  <c:v>459816.31869781087</c:v>
                </c:pt>
                <c:pt idx="316">
                  <c:v>456082.2084292181</c:v>
                </c:pt>
                <c:pt idx="317">
                  <c:v>452365.26339341479</c:v>
                </c:pt>
                <c:pt idx="318">
                  <c:v>448665.39227205643</c:v>
                </c:pt>
                <c:pt idx="319">
                  <c:v>444982.50421192584</c:v>
                </c:pt>
                <c:pt idx="320">
                  <c:v>441316.50882253516</c:v>
                </c:pt>
                <c:pt idx="321">
                  <c:v>437667.31617373822</c:v>
                </c:pt>
                <c:pt idx="322">
                  <c:v>434034.83679335716</c:v>
                </c:pt>
                <c:pt idx="323">
                  <c:v>430418.98166481999</c:v>
                </c:pt>
                <c:pt idx="324">
                  <c:v>426819.66222481045</c:v>
                </c:pt>
                <c:pt idx="325">
                  <c:v>423236.79036093032</c:v>
                </c:pt>
                <c:pt idx="326">
                  <c:v>419670.27840937348</c:v>
                </c:pt>
                <c:pt idx="327">
                  <c:v>416120.03915261209</c:v>
                </c:pt>
                <c:pt idx="328">
                  <c:v>412585.98581709433</c:v>
                </c:pt>
                <c:pt idx="329">
                  <c:v>409068.03207095445</c:v>
                </c:pt>
                <c:pt idx="330">
                  <c:v>405566.09202173422</c:v>
                </c:pt>
                <c:pt idx="331">
                  <c:v>402080.08021411626</c:v>
                </c:pt>
                <c:pt idx="332">
                  <c:v>398609.91162766865</c:v>
                </c:pt>
                <c:pt idx="333">
                  <c:v>395155.5016746021</c:v>
                </c:pt>
                <c:pt idx="334">
                  <c:v>391716.76619753707</c:v>
                </c:pt>
                <c:pt idx="335">
                  <c:v>388293.62146728428</c:v>
                </c:pt>
                <c:pt idx="336">
                  <c:v>384885.98418063496</c:v>
                </c:pt>
                <c:pt idx="337">
                  <c:v>381493.77145816322</c:v>
                </c:pt>
                <c:pt idx="338">
                  <c:v>378116.90084203967</c:v>
                </c:pt>
                <c:pt idx="339">
                  <c:v>374755.29029385629</c:v>
                </c:pt>
                <c:pt idx="340">
                  <c:v>371408.85819246224</c:v>
                </c:pt>
                <c:pt idx="341">
                  <c:v>368077.52333181113</c:v>
                </c:pt>
                <c:pt idx="342">
                  <c:v>364761.20491881919</c:v>
                </c:pt>
                <c:pt idx="343">
                  <c:v>361459.82257123396</c:v>
                </c:pt>
                <c:pt idx="344">
                  <c:v>358173.29631551506</c:v>
                </c:pt>
                <c:pt idx="345">
                  <c:v>354901.54658472491</c:v>
                </c:pt>
                <c:pt idx="346">
                  <c:v>351644.49421643</c:v>
                </c:pt>
                <c:pt idx="347">
                  <c:v>348402.06045061495</c:v>
                </c:pt>
                <c:pt idx="348">
                  <c:v>345174.16692760412</c:v>
                </c:pt>
                <c:pt idx="349">
                  <c:v>341960.73568599683</c:v>
                </c:pt>
                <c:pt idx="350">
                  <c:v>338761.68916061148</c:v>
                </c:pt>
                <c:pt idx="351">
                  <c:v>335576.95018044085</c:v>
                </c:pt>
                <c:pt idx="352">
                  <c:v>332406.44196661771</c:v>
                </c:pt>
                <c:pt idx="353">
                  <c:v>329250.08813039114</c:v>
                </c:pt>
                <c:pt idx="354">
                  <c:v>326107.81267111306</c:v>
                </c:pt>
                <c:pt idx="355">
                  <c:v>322979.53997423488</c:v>
                </c:pt>
                <c:pt idx="356">
                  <c:v>319865.19480931468</c:v>
                </c:pt>
                <c:pt idx="357">
                  <c:v>316764.70232803503</c:v>
                </c:pt>
                <c:pt idx="358">
                  <c:v>313677.98806223011</c:v>
                </c:pt>
                <c:pt idx="359">
                  <c:v>310604.97792188654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5292736"/>
        <c:axId val="1685293280"/>
      </c:lineChart>
      <c:catAx>
        <c:axId val="16852927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5293280"/>
        <c:crosses val="autoZero"/>
        <c:auto val="1"/>
        <c:lblAlgn val="ctr"/>
        <c:lblOffset val="100"/>
        <c:noMultiLvlLbl val="0"/>
      </c:catAx>
      <c:valAx>
        <c:axId val="168529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529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Tranche CFs- PSA 50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'PSA 50'!$AA$7</c:f>
              <c:strCache>
                <c:ptCount val="1"/>
                <c:pt idx="0">
                  <c:v>Tranche A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'PSA 50'!$AA$11:$AA$370</c:f>
              <c:numCache>
                <c:formatCode>#,##0</c:formatCode>
                <c:ptCount val="360"/>
                <c:pt idx="0">
                  <c:v>813573.67093949497</c:v>
                </c:pt>
                <c:pt idx="1">
                  <c:v>834315.68753308943</c:v>
                </c:pt>
                <c:pt idx="2">
                  <c:v>854895.77131215669</c:v>
                </c:pt>
                <c:pt idx="3">
                  <c:v>875308.34056201531</c:v>
                </c:pt>
                <c:pt idx="4">
                  <c:v>895547.8500501872</c:v>
                </c:pt>
                <c:pt idx="5">
                  <c:v>915608.793495661</c:v>
                </c:pt>
                <c:pt idx="6">
                  <c:v>935485.70602838648</c:v>
                </c:pt>
                <c:pt idx="7">
                  <c:v>955173.16663722554</c:v>
                </c:pt>
                <c:pt idx="8">
                  <c:v>974665.80060498603</c:v>
                </c:pt>
                <c:pt idx="9">
                  <c:v>993958.2819290593</c:v>
                </c:pt>
                <c:pt idx="10">
                  <c:v>1013045.3357261526</c:v>
                </c:pt>
                <c:pt idx="11">
                  <c:v>1031921.7406195176</c:v>
                </c:pt>
                <c:pt idx="12">
                  <c:v>1050582.3311073876</c:v>
                </c:pt>
                <c:pt idx="13">
                  <c:v>1069021.9999108878</c:v>
                </c:pt>
                <c:pt idx="14">
                  <c:v>1087235.7003002621</c:v>
                </c:pt>
                <c:pt idx="15">
                  <c:v>1105218.4483976602</c:v>
                </c:pt>
                <c:pt idx="16">
                  <c:v>1122965.3254551066</c:v>
                </c:pt>
                <c:pt idx="17">
                  <c:v>1140471.4801065198</c:v>
                </c:pt>
                <c:pt idx="18">
                  <c:v>1157732.1305917627</c:v>
                </c:pt>
                <c:pt idx="19">
                  <c:v>1174742.5669518192</c:v>
                </c:pt>
                <c:pt idx="20">
                  <c:v>1191498.1531934503</c:v>
                </c:pt>
                <c:pt idx="21">
                  <c:v>1207994.3294220513</c:v>
                </c:pt>
                <c:pt idx="22">
                  <c:v>1224226.6139412061</c:v>
                </c:pt>
                <c:pt idx="23">
                  <c:v>1240190.6053177693</c:v>
                </c:pt>
                <c:pt idx="24">
                  <c:v>1255881.9844109339</c:v>
                </c:pt>
                <c:pt idx="25">
                  <c:v>1271296.5163640743</c:v>
                </c:pt>
                <c:pt idx="26">
                  <c:v>1286430.0525582575</c:v>
                </c:pt>
                <c:pt idx="27">
                  <c:v>1301278.5325257543</c:v>
                </c:pt>
                <c:pt idx="28">
                  <c:v>1315837.985822594</c:v>
                </c:pt>
                <c:pt idx="29">
                  <c:v>1330104.5338588881</c:v>
                </c:pt>
                <c:pt idx="30">
                  <c:v>1323938.4210463213</c:v>
                </c:pt>
                <c:pt idx="31">
                  <c:v>1317786.2212201629</c:v>
                </c:pt>
                <c:pt idx="32">
                  <c:v>1311647.8920395463</c:v>
                </c:pt>
                <c:pt idx="33">
                  <c:v>1305523.3912418478</c:v>
                </c:pt>
                <c:pt idx="34">
                  <c:v>1299412.6766423662</c:v>
                </c:pt>
                <c:pt idx="35">
                  <c:v>1293315.7061340078</c:v>
                </c:pt>
                <c:pt idx="36">
                  <c:v>1287232.4376869667</c:v>
                </c:pt>
                <c:pt idx="37">
                  <c:v>1281162.8293484084</c:v>
                </c:pt>
                <c:pt idx="38">
                  <c:v>1275106.8392421547</c:v>
                </c:pt>
                <c:pt idx="39">
                  <c:v>1269064.4255683634</c:v>
                </c:pt>
                <c:pt idx="40">
                  <c:v>1263035.5466032159</c:v>
                </c:pt>
                <c:pt idx="41">
                  <c:v>1257020.1606985989</c:v>
                </c:pt>
                <c:pt idx="42">
                  <c:v>1251018.2262817898</c:v>
                </c:pt>
                <c:pt idx="43">
                  <c:v>1245029.7018551417</c:v>
                </c:pt>
                <c:pt idx="44">
                  <c:v>1239054.5459957661</c:v>
                </c:pt>
                <c:pt idx="45">
                  <c:v>1233092.7173552215</c:v>
                </c:pt>
                <c:pt idx="46">
                  <c:v>1227144.1746591958</c:v>
                </c:pt>
                <c:pt idx="47">
                  <c:v>1221208.8767071953</c:v>
                </c:pt>
                <c:pt idx="48">
                  <c:v>1215286.7823722272</c:v>
                </c:pt>
                <c:pt idx="49">
                  <c:v>1209377.8506004878</c:v>
                </c:pt>
                <c:pt idx="50">
                  <c:v>1203482.0404110507</c:v>
                </c:pt>
                <c:pt idx="51">
                  <c:v>1197599.3108955503</c:v>
                </c:pt>
                <c:pt idx="52">
                  <c:v>1191729.6212178711</c:v>
                </c:pt>
                <c:pt idx="53">
                  <c:v>1185872.9306138353</c:v>
                </c:pt>
                <c:pt idx="54">
                  <c:v>1180029.1983908894</c:v>
                </c:pt>
                <c:pt idx="55">
                  <c:v>1174198.3839277925</c:v>
                </c:pt>
                <c:pt idx="56">
                  <c:v>1168380.4466743041</c:v>
                </c:pt>
                <c:pt idx="57">
                  <c:v>1162575.3461508746</c:v>
                </c:pt>
                <c:pt idx="58">
                  <c:v>1156783.0419483304</c:v>
                </c:pt>
                <c:pt idx="59">
                  <c:v>1151003.4937275669</c:v>
                </c:pt>
                <c:pt idx="60">
                  <c:v>1145236.6612192334</c:v>
                </c:pt>
                <c:pt idx="61">
                  <c:v>1139482.5042234268</c:v>
                </c:pt>
                <c:pt idx="62">
                  <c:v>1133740.9826093779</c:v>
                </c:pt>
                <c:pt idx="63">
                  <c:v>1128012.0563151424</c:v>
                </c:pt>
                <c:pt idx="64">
                  <c:v>1122295.6853472921</c:v>
                </c:pt>
                <c:pt idx="65">
                  <c:v>1116591.8297806042</c:v>
                </c:pt>
                <c:pt idx="66">
                  <c:v>1110900.4497577511</c:v>
                </c:pt>
                <c:pt idx="67">
                  <c:v>1105221.5054889929</c:v>
                </c:pt>
                <c:pt idx="68">
                  <c:v>1099554.957251867</c:v>
                </c:pt>
                <c:pt idx="69">
                  <c:v>1093900.7653908806</c:v>
                </c:pt>
                <c:pt idx="70">
                  <c:v>1088258.8903172016</c:v>
                </c:pt>
                <c:pt idx="71">
                  <c:v>1082629.2925083477</c:v>
                </c:pt>
                <c:pt idx="72">
                  <c:v>1077011.9325078847</c:v>
                </c:pt>
                <c:pt idx="73">
                  <c:v>1071406.7709251118</c:v>
                </c:pt>
                <c:pt idx="74">
                  <c:v>1065813.7684347569</c:v>
                </c:pt>
                <c:pt idx="75">
                  <c:v>1060232.8857766697</c:v>
                </c:pt>
                <c:pt idx="76">
                  <c:v>1054664.0837555125</c:v>
                </c:pt>
                <c:pt idx="77">
                  <c:v>1049107.3232404548</c:v>
                </c:pt>
                <c:pt idx="78">
                  <c:v>1043562.565164865</c:v>
                </c:pt>
                <c:pt idx="79">
                  <c:v>1038029.7705260045</c:v>
                </c:pt>
                <c:pt idx="80">
                  <c:v>1032508.9003847208</c:v>
                </c:pt>
                <c:pt idx="81">
                  <c:v>1026999.9158651414</c:v>
                </c:pt>
                <c:pt idx="82">
                  <c:v>1021502.7781543669</c:v>
                </c:pt>
                <c:pt idx="83">
                  <c:v>1016017.448502165</c:v>
                </c:pt>
                <c:pt idx="84">
                  <c:v>1010543.8882206664</c:v>
                </c:pt>
                <c:pt idx="85">
                  <c:v>1005082.0586840573</c:v>
                </c:pt>
                <c:pt idx="86">
                  <c:v>999631.92132827209</c:v>
                </c:pt>
                <c:pt idx="87">
                  <c:v>994193.43765069358</c:v>
                </c:pt>
                <c:pt idx="88">
                  <c:v>988766.56920984318</c:v>
                </c:pt>
                <c:pt idx="89">
                  <c:v>983351.27762507577</c:v>
                </c:pt>
                <c:pt idx="90">
                  <c:v>977947.52457627759</c:v>
                </c:pt>
                <c:pt idx="91">
                  <c:v>972555.27180355997</c:v>
                </c:pt>
                <c:pt idx="92">
                  <c:v>967174.48110695439</c:v>
                </c:pt>
                <c:pt idx="93">
                  <c:v>961805.11434610852</c:v>
                </c:pt>
                <c:pt idx="94">
                  <c:v>956447.13343998301</c:v>
                </c:pt>
                <c:pt idx="95">
                  <c:v>951100.50036654458</c:v>
                </c:pt>
                <c:pt idx="96">
                  <c:v>945765.17716246424</c:v>
                </c:pt>
                <c:pt idx="97">
                  <c:v>940441.12592281308</c:v>
                </c:pt>
                <c:pt idx="98">
                  <c:v>935128.30880075903</c:v>
                </c:pt>
                <c:pt idx="99">
                  <c:v>929826.68800726125</c:v>
                </c:pt>
                <c:pt idx="100">
                  <c:v>924536.22581076855</c:v>
                </c:pt>
                <c:pt idx="101">
                  <c:v>919256.88453691534</c:v>
                </c:pt>
                <c:pt idx="102">
                  <c:v>913988.62656821788</c:v>
                </c:pt>
                <c:pt idx="103">
                  <c:v>908731.41434377246</c:v>
                </c:pt>
                <c:pt idx="104">
                  <c:v>903485.21035895171</c:v>
                </c:pt>
                <c:pt idx="105">
                  <c:v>898249.97716510075</c:v>
                </c:pt>
                <c:pt idx="106">
                  <c:v>893025.67736923625</c:v>
                </c:pt>
                <c:pt idx="107">
                  <c:v>887812.27363374166</c:v>
                </c:pt>
                <c:pt idx="108">
                  <c:v>882609.72867606673</c:v>
                </c:pt>
                <c:pt idx="109">
                  <c:v>877418.00526842359</c:v>
                </c:pt>
                <c:pt idx="110">
                  <c:v>872237.06623748527</c:v>
                </c:pt>
                <c:pt idx="111">
                  <c:v>867066.87446408172</c:v>
                </c:pt>
                <c:pt idx="112">
                  <c:v>861907.39288289996</c:v>
                </c:pt>
                <c:pt idx="113">
                  <c:v>856758.58448218077</c:v>
                </c:pt>
                <c:pt idx="114">
                  <c:v>851620.41230341594</c:v>
                </c:pt>
                <c:pt idx="115">
                  <c:v>846492.83944104786</c:v>
                </c:pt>
                <c:pt idx="116">
                  <c:v>841375.82904216647</c:v>
                </c:pt>
                <c:pt idx="117">
                  <c:v>836269.34430620831</c:v>
                </c:pt>
                <c:pt idx="118">
                  <c:v>831173.34848465398</c:v>
                </c:pt>
                <c:pt idx="119">
                  <c:v>826087.8048807265</c:v>
                </c:pt>
                <c:pt idx="120">
                  <c:v>821012.67684909096</c:v>
                </c:pt>
                <c:pt idx="121">
                  <c:v>815947.9277955516</c:v>
                </c:pt>
                <c:pt idx="122">
                  <c:v>810893.52117675147</c:v>
                </c:pt>
                <c:pt idx="123">
                  <c:v>805849.42049986881</c:v>
                </c:pt>
                <c:pt idx="124">
                  <c:v>800815.58932231937</c:v>
                </c:pt>
                <c:pt idx="125">
                  <c:v>795791.99125145166</c:v>
                </c:pt>
                <c:pt idx="126">
                  <c:v>790778.58994424774</c:v>
                </c:pt>
                <c:pt idx="127">
                  <c:v>785775.34910702147</c:v>
                </c:pt>
                <c:pt idx="128">
                  <c:v>780782.23249511665</c:v>
                </c:pt>
                <c:pt idx="129">
                  <c:v>775799.20391260646</c:v>
                </c:pt>
                <c:pt idx="130">
                  <c:v>770826.22721199319</c:v>
                </c:pt>
                <c:pt idx="131">
                  <c:v>765863.26629390509</c:v>
                </c:pt>
                <c:pt idx="132">
                  <c:v>760910.28510679828</c:v>
                </c:pt>
                <c:pt idx="133">
                  <c:v>755967.24764665309</c:v>
                </c:pt>
                <c:pt idx="134">
                  <c:v>751034.11795667349</c:v>
                </c:pt>
                <c:pt idx="135">
                  <c:v>746110.86012698803</c:v>
                </c:pt>
                <c:pt idx="136">
                  <c:v>741197.43829434726</c:v>
                </c:pt>
                <c:pt idx="137">
                  <c:v>736293.81664182199</c:v>
                </c:pt>
                <c:pt idx="138">
                  <c:v>731399.95939850505</c:v>
                </c:pt>
                <c:pt idx="139">
                  <c:v>726515.83083920786</c:v>
                </c:pt>
                <c:pt idx="140">
                  <c:v>721641.39528416097</c:v>
                </c:pt>
                <c:pt idx="141">
                  <c:v>716776.61709871248</c:v>
                </c:pt>
                <c:pt idx="142">
                  <c:v>711921.46069302771</c:v>
                </c:pt>
                <c:pt idx="143">
                  <c:v>707075.89052178687</c:v>
                </c:pt>
                <c:pt idx="144">
                  <c:v>702239.87108388671</c:v>
                </c:pt>
                <c:pt idx="145">
                  <c:v>256318.93007375873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'PSA 50'!$AB$7</c:f>
              <c:strCache>
                <c:ptCount val="1"/>
                <c:pt idx="0">
                  <c:v>Tranche B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'PSA 50'!$AB$11:$AB$370</c:f>
              <c:numCache>
                <c:formatCode>#,##0</c:formatCode>
                <c:ptCount val="360"/>
                <c:pt idx="0">
                  <c:v>312500</c:v>
                </c:pt>
                <c:pt idx="1">
                  <c:v>312500</c:v>
                </c:pt>
                <c:pt idx="2">
                  <c:v>312500</c:v>
                </c:pt>
                <c:pt idx="3">
                  <c:v>312500</c:v>
                </c:pt>
                <c:pt idx="4">
                  <c:v>312500</c:v>
                </c:pt>
                <c:pt idx="5">
                  <c:v>312500</c:v>
                </c:pt>
                <c:pt idx="6">
                  <c:v>312500</c:v>
                </c:pt>
                <c:pt idx="7">
                  <c:v>312500</c:v>
                </c:pt>
                <c:pt idx="8">
                  <c:v>312500</c:v>
                </c:pt>
                <c:pt idx="9">
                  <c:v>312500</c:v>
                </c:pt>
                <c:pt idx="10">
                  <c:v>312500</c:v>
                </c:pt>
                <c:pt idx="11">
                  <c:v>312500</c:v>
                </c:pt>
                <c:pt idx="12">
                  <c:v>312500</c:v>
                </c:pt>
                <c:pt idx="13">
                  <c:v>312500</c:v>
                </c:pt>
                <c:pt idx="14">
                  <c:v>312500</c:v>
                </c:pt>
                <c:pt idx="15">
                  <c:v>312500</c:v>
                </c:pt>
                <c:pt idx="16">
                  <c:v>312500</c:v>
                </c:pt>
                <c:pt idx="17">
                  <c:v>312500</c:v>
                </c:pt>
                <c:pt idx="18">
                  <c:v>312500</c:v>
                </c:pt>
                <c:pt idx="19">
                  <c:v>312500</c:v>
                </c:pt>
                <c:pt idx="20">
                  <c:v>312500</c:v>
                </c:pt>
                <c:pt idx="21">
                  <c:v>312500</c:v>
                </c:pt>
                <c:pt idx="22">
                  <c:v>312500</c:v>
                </c:pt>
                <c:pt idx="23">
                  <c:v>312500</c:v>
                </c:pt>
                <c:pt idx="24">
                  <c:v>312500</c:v>
                </c:pt>
                <c:pt idx="25">
                  <c:v>312500</c:v>
                </c:pt>
                <c:pt idx="26">
                  <c:v>312500</c:v>
                </c:pt>
                <c:pt idx="27">
                  <c:v>312500</c:v>
                </c:pt>
                <c:pt idx="28">
                  <c:v>312500</c:v>
                </c:pt>
                <c:pt idx="29">
                  <c:v>312500</c:v>
                </c:pt>
                <c:pt idx="30">
                  <c:v>312500</c:v>
                </c:pt>
                <c:pt idx="31">
                  <c:v>312500</c:v>
                </c:pt>
                <c:pt idx="32">
                  <c:v>312500</c:v>
                </c:pt>
                <c:pt idx="33">
                  <c:v>312500</c:v>
                </c:pt>
                <c:pt idx="34">
                  <c:v>312500</c:v>
                </c:pt>
                <c:pt idx="35">
                  <c:v>312500</c:v>
                </c:pt>
                <c:pt idx="36">
                  <c:v>312500</c:v>
                </c:pt>
                <c:pt idx="37">
                  <c:v>312500</c:v>
                </c:pt>
                <c:pt idx="38">
                  <c:v>312500</c:v>
                </c:pt>
                <c:pt idx="39">
                  <c:v>312500</c:v>
                </c:pt>
                <c:pt idx="40">
                  <c:v>312500</c:v>
                </c:pt>
                <c:pt idx="41">
                  <c:v>312500</c:v>
                </c:pt>
                <c:pt idx="42">
                  <c:v>312500</c:v>
                </c:pt>
                <c:pt idx="43">
                  <c:v>312500</c:v>
                </c:pt>
                <c:pt idx="44">
                  <c:v>312500</c:v>
                </c:pt>
                <c:pt idx="45">
                  <c:v>312500</c:v>
                </c:pt>
                <c:pt idx="46">
                  <c:v>312500</c:v>
                </c:pt>
                <c:pt idx="47">
                  <c:v>312500</c:v>
                </c:pt>
                <c:pt idx="48">
                  <c:v>312500</c:v>
                </c:pt>
                <c:pt idx="49">
                  <c:v>312500</c:v>
                </c:pt>
                <c:pt idx="50">
                  <c:v>312500</c:v>
                </c:pt>
                <c:pt idx="51">
                  <c:v>312500</c:v>
                </c:pt>
                <c:pt idx="52">
                  <c:v>312500</c:v>
                </c:pt>
                <c:pt idx="53">
                  <c:v>312500</c:v>
                </c:pt>
                <c:pt idx="54">
                  <c:v>312500</c:v>
                </c:pt>
                <c:pt idx="55">
                  <c:v>312500</c:v>
                </c:pt>
                <c:pt idx="56">
                  <c:v>312500</c:v>
                </c:pt>
                <c:pt idx="57">
                  <c:v>312500</c:v>
                </c:pt>
                <c:pt idx="58">
                  <c:v>312500</c:v>
                </c:pt>
                <c:pt idx="59">
                  <c:v>312500</c:v>
                </c:pt>
                <c:pt idx="60">
                  <c:v>312500</c:v>
                </c:pt>
                <c:pt idx="61">
                  <c:v>312500</c:v>
                </c:pt>
                <c:pt idx="62">
                  <c:v>312500</c:v>
                </c:pt>
                <c:pt idx="63">
                  <c:v>312500</c:v>
                </c:pt>
                <c:pt idx="64">
                  <c:v>312500</c:v>
                </c:pt>
                <c:pt idx="65">
                  <c:v>312500</c:v>
                </c:pt>
                <c:pt idx="66">
                  <c:v>312500</c:v>
                </c:pt>
                <c:pt idx="67">
                  <c:v>312500</c:v>
                </c:pt>
                <c:pt idx="68">
                  <c:v>312500</c:v>
                </c:pt>
                <c:pt idx="69">
                  <c:v>312500</c:v>
                </c:pt>
                <c:pt idx="70">
                  <c:v>312500</c:v>
                </c:pt>
                <c:pt idx="71">
                  <c:v>312500</c:v>
                </c:pt>
                <c:pt idx="72">
                  <c:v>312500</c:v>
                </c:pt>
                <c:pt idx="73">
                  <c:v>312500</c:v>
                </c:pt>
                <c:pt idx="74">
                  <c:v>312500</c:v>
                </c:pt>
                <c:pt idx="75">
                  <c:v>312500</c:v>
                </c:pt>
                <c:pt idx="76">
                  <c:v>312500</c:v>
                </c:pt>
                <c:pt idx="77">
                  <c:v>312500</c:v>
                </c:pt>
                <c:pt idx="78">
                  <c:v>312500</c:v>
                </c:pt>
                <c:pt idx="79">
                  <c:v>312500</c:v>
                </c:pt>
                <c:pt idx="80">
                  <c:v>312500</c:v>
                </c:pt>
                <c:pt idx="81">
                  <c:v>312500</c:v>
                </c:pt>
                <c:pt idx="82">
                  <c:v>312500</c:v>
                </c:pt>
                <c:pt idx="83">
                  <c:v>312500</c:v>
                </c:pt>
                <c:pt idx="84">
                  <c:v>312500</c:v>
                </c:pt>
                <c:pt idx="85">
                  <c:v>312500</c:v>
                </c:pt>
                <c:pt idx="86">
                  <c:v>312500</c:v>
                </c:pt>
                <c:pt idx="87">
                  <c:v>312500</c:v>
                </c:pt>
                <c:pt idx="88">
                  <c:v>312500</c:v>
                </c:pt>
                <c:pt idx="89">
                  <c:v>312500</c:v>
                </c:pt>
                <c:pt idx="90">
                  <c:v>312500</c:v>
                </c:pt>
                <c:pt idx="91">
                  <c:v>312500</c:v>
                </c:pt>
                <c:pt idx="92">
                  <c:v>312500</c:v>
                </c:pt>
                <c:pt idx="93">
                  <c:v>312500</c:v>
                </c:pt>
                <c:pt idx="94">
                  <c:v>312500</c:v>
                </c:pt>
                <c:pt idx="95">
                  <c:v>312500</c:v>
                </c:pt>
                <c:pt idx="96">
                  <c:v>312500</c:v>
                </c:pt>
                <c:pt idx="97">
                  <c:v>312500</c:v>
                </c:pt>
                <c:pt idx="98">
                  <c:v>312500</c:v>
                </c:pt>
                <c:pt idx="99">
                  <c:v>312500</c:v>
                </c:pt>
                <c:pt idx="100">
                  <c:v>312500</c:v>
                </c:pt>
                <c:pt idx="101">
                  <c:v>312500</c:v>
                </c:pt>
                <c:pt idx="102">
                  <c:v>312500</c:v>
                </c:pt>
                <c:pt idx="103">
                  <c:v>312500</c:v>
                </c:pt>
                <c:pt idx="104">
                  <c:v>312500</c:v>
                </c:pt>
                <c:pt idx="105">
                  <c:v>312500</c:v>
                </c:pt>
                <c:pt idx="106">
                  <c:v>312500</c:v>
                </c:pt>
                <c:pt idx="107">
                  <c:v>312500</c:v>
                </c:pt>
                <c:pt idx="108">
                  <c:v>312500</c:v>
                </c:pt>
                <c:pt idx="109">
                  <c:v>312500</c:v>
                </c:pt>
                <c:pt idx="110">
                  <c:v>312500</c:v>
                </c:pt>
                <c:pt idx="111">
                  <c:v>312500</c:v>
                </c:pt>
                <c:pt idx="112">
                  <c:v>312500</c:v>
                </c:pt>
                <c:pt idx="113">
                  <c:v>312500</c:v>
                </c:pt>
                <c:pt idx="114">
                  <c:v>312500</c:v>
                </c:pt>
                <c:pt idx="115">
                  <c:v>312500</c:v>
                </c:pt>
                <c:pt idx="116">
                  <c:v>312500</c:v>
                </c:pt>
                <c:pt idx="117">
                  <c:v>312500</c:v>
                </c:pt>
                <c:pt idx="118">
                  <c:v>312500</c:v>
                </c:pt>
                <c:pt idx="119">
                  <c:v>312500</c:v>
                </c:pt>
                <c:pt idx="120">
                  <c:v>312500</c:v>
                </c:pt>
                <c:pt idx="121">
                  <c:v>312500</c:v>
                </c:pt>
                <c:pt idx="122">
                  <c:v>312500</c:v>
                </c:pt>
                <c:pt idx="123">
                  <c:v>312500</c:v>
                </c:pt>
                <c:pt idx="124">
                  <c:v>312500</c:v>
                </c:pt>
                <c:pt idx="125">
                  <c:v>312500</c:v>
                </c:pt>
                <c:pt idx="126">
                  <c:v>312500</c:v>
                </c:pt>
                <c:pt idx="127">
                  <c:v>312500</c:v>
                </c:pt>
                <c:pt idx="128">
                  <c:v>312500</c:v>
                </c:pt>
                <c:pt idx="129">
                  <c:v>312500</c:v>
                </c:pt>
                <c:pt idx="130">
                  <c:v>312500</c:v>
                </c:pt>
                <c:pt idx="131">
                  <c:v>312500</c:v>
                </c:pt>
                <c:pt idx="132">
                  <c:v>312500</c:v>
                </c:pt>
                <c:pt idx="133">
                  <c:v>312500</c:v>
                </c:pt>
                <c:pt idx="134">
                  <c:v>312500</c:v>
                </c:pt>
                <c:pt idx="135">
                  <c:v>312500</c:v>
                </c:pt>
                <c:pt idx="136">
                  <c:v>312500</c:v>
                </c:pt>
                <c:pt idx="137">
                  <c:v>312500</c:v>
                </c:pt>
                <c:pt idx="138">
                  <c:v>312500</c:v>
                </c:pt>
                <c:pt idx="139">
                  <c:v>312500</c:v>
                </c:pt>
                <c:pt idx="140">
                  <c:v>312500</c:v>
                </c:pt>
                <c:pt idx="141">
                  <c:v>312500</c:v>
                </c:pt>
                <c:pt idx="142">
                  <c:v>312500</c:v>
                </c:pt>
                <c:pt idx="143">
                  <c:v>312500</c:v>
                </c:pt>
                <c:pt idx="144">
                  <c:v>312500</c:v>
                </c:pt>
                <c:pt idx="145">
                  <c:v>753594.43684837839</c:v>
                </c:pt>
                <c:pt idx="146">
                  <c:v>1005096.3426229616</c:v>
                </c:pt>
                <c:pt idx="147">
                  <c:v>1000288.762816095</c:v>
                </c:pt>
                <c:pt idx="148">
                  <c:v>995490.59217428509</c:v>
                </c:pt>
                <c:pt idx="149">
                  <c:v>990701.79541298735</c:v>
                </c:pt>
                <c:pt idx="150">
                  <c:v>985922.33729006909</c:v>
                </c:pt>
                <c:pt idx="151">
                  <c:v>981152.18260550394</c:v>
                </c:pt>
                <c:pt idx="152">
                  <c:v>976391.29620107333</c:v>
                </c:pt>
                <c:pt idx="153">
                  <c:v>971639.64296006446</c:v>
                </c:pt>
                <c:pt idx="154">
                  <c:v>966897.18780696916</c:v>
                </c:pt>
                <c:pt idx="155">
                  <c:v>962163.89570718328</c:v>
                </c:pt>
                <c:pt idx="156">
                  <c:v>957439.73166670394</c:v>
                </c:pt>
                <c:pt idx="157">
                  <c:v>952724.6607318297</c:v>
                </c:pt>
                <c:pt idx="158">
                  <c:v>948018.6479888591</c:v>
                </c:pt>
                <c:pt idx="159">
                  <c:v>943321.6585637884</c:v>
                </c:pt>
                <c:pt idx="160">
                  <c:v>938633.65762201091</c:v>
                </c:pt>
                <c:pt idx="161">
                  <c:v>933954.61036801478</c:v>
                </c:pt>
                <c:pt idx="162">
                  <c:v>929284.48204508144</c:v>
                </c:pt>
                <c:pt idx="163">
                  <c:v>924623.23793498531</c:v>
                </c:pt>
                <c:pt idx="164">
                  <c:v>919970.8433576898</c:v>
                </c:pt>
                <c:pt idx="165">
                  <c:v>915327.26367104659</c:v>
                </c:pt>
                <c:pt idx="166">
                  <c:v>910692.46427049523</c:v>
                </c:pt>
                <c:pt idx="167">
                  <c:v>906066.41058875842</c:v>
                </c:pt>
                <c:pt idx="168">
                  <c:v>901449.06809554121</c:v>
                </c:pt>
                <c:pt idx="169">
                  <c:v>896840.40229722974</c:v>
                </c:pt>
                <c:pt idx="170">
                  <c:v>892240.37873658747</c:v>
                </c:pt>
                <c:pt idx="171">
                  <c:v>887648.96299245418</c:v>
                </c:pt>
                <c:pt idx="172">
                  <c:v>883066.12067944126</c:v>
                </c:pt>
                <c:pt idx="173">
                  <c:v>878491.81744763302</c:v>
                </c:pt>
                <c:pt idx="174">
                  <c:v>873926.01898228074</c:v>
                </c:pt>
                <c:pt idx="175">
                  <c:v>869368.69100349967</c:v>
                </c:pt>
                <c:pt idx="176">
                  <c:v>864819.79926597071</c:v>
                </c:pt>
                <c:pt idx="177">
                  <c:v>860279.30955863069</c:v>
                </c:pt>
                <c:pt idx="178">
                  <c:v>855747.18770437548</c:v>
                </c:pt>
                <c:pt idx="179">
                  <c:v>851223.3995597522</c:v>
                </c:pt>
                <c:pt idx="180">
                  <c:v>846707.9110146591</c:v>
                </c:pt>
                <c:pt idx="181">
                  <c:v>842200.68799203984</c:v>
                </c:pt>
                <c:pt idx="182">
                  <c:v>837701.6964475814</c:v>
                </c:pt>
                <c:pt idx="183">
                  <c:v>833210.90236940957</c:v>
                </c:pt>
                <c:pt idx="184">
                  <c:v>828728.27177778515</c:v>
                </c:pt>
                <c:pt idx="185">
                  <c:v>824253.77072479995</c:v>
                </c:pt>
                <c:pt idx="186">
                  <c:v>819787.36529407359</c:v>
                </c:pt>
                <c:pt idx="187">
                  <c:v>815329.02160044678</c:v>
                </c:pt>
                <c:pt idx="188">
                  <c:v>810878.70578967966</c:v>
                </c:pt>
                <c:pt idx="189">
                  <c:v>806436.38403814565</c:v>
                </c:pt>
                <c:pt idx="190">
                  <c:v>802002.02255252656</c:v>
                </c:pt>
                <c:pt idx="191">
                  <c:v>797575.58756950847</c:v>
                </c:pt>
                <c:pt idx="192">
                  <c:v>793157.04535547621</c:v>
                </c:pt>
                <c:pt idx="193">
                  <c:v>788746.36220620759</c:v>
                </c:pt>
                <c:pt idx="194">
                  <c:v>784343.50444656925</c:v>
                </c:pt>
                <c:pt idx="195">
                  <c:v>779948.43843020929</c:v>
                </c:pt>
                <c:pt idx="196">
                  <c:v>775561.13053925347</c:v>
                </c:pt>
                <c:pt idx="197">
                  <c:v>771181.54718399711</c:v>
                </c:pt>
                <c:pt idx="198">
                  <c:v>766809.65480260085</c:v>
                </c:pt>
                <c:pt idx="199">
                  <c:v>762445.41986078245</c:v>
                </c:pt>
                <c:pt idx="200">
                  <c:v>758088.8088515125</c:v>
                </c:pt>
                <c:pt idx="201">
                  <c:v>753739.78829470568</c:v>
                </c:pt>
                <c:pt idx="202">
                  <c:v>749398.32473691436</c:v>
                </c:pt>
                <c:pt idx="203">
                  <c:v>745064.38475102186</c:v>
                </c:pt>
                <c:pt idx="204">
                  <c:v>740737.93493593554</c:v>
                </c:pt>
                <c:pt idx="205">
                  <c:v>736418.94191627693</c:v>
                </c:pt>
                <c:pt idx="206">
                  <c:v>732107.37234207662</c:v>
                </c:pt>
                <c:pt idx="207">
                  <c:v>727803.19288846548</c:v>
                </c:pt>
                <c:pt idx="208">
                  <c:v>723506.37025536515</c:v>
                </c:pt>
                <c:pt idx="209">
                  <c:v>719216.87116718129</c:v>
                </c:pt>
                <c:pt idx="210">
                  <c:v>714934.66237249435</c:v>
                </c:pt>
                <c:pt idx="211">
                  <c:v>710659.7106437498</c:v>
                </c:pt>
                <c:pt idx="212">
                  <c:v>706391.98277695023</c:v>
                </c:pt>
                <c:pt idx="213">
                  <c:v>702131.44559134485</c:v>
                </c:pt>
                <c:pt idx="214">
                  <c:v>697878.06592912145</c:v>
                </c:pt>
                <c:pt idx="215">
                  <c:v>693631.81065509445</c:v>
                </c:pt>
                <c:pt idx="216">
                  <c:v>689392.64665639715</c:v>
                </c:pt>
                <c:pt idx="217">
                  <c:v>685160.54084216803</c:v>
                </c:pt>
                <c:pt idx="218">
                  <c:v>279273.33667810762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'PSA 50'!$AC$7</c:f>
              <c:strCache>
                <c:ptCount val="1"/>
                <c:pt idx="0">
                  <c:v>Tranche C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'PSA 50'!$AC$11:$AC$370</c:f>
              <c:numCache>
                <c:formatCode>#,##0</c:formatCode>
                <c:ptCount val="360"/>
                <c:pt idx="0">
                  <c:v>390624.99999999994</c:v>
                </c:pt>
                <c:pt idx="1">
                  <c:v>390624.99999999994</c:v>
                </c:pt>
                <c:pt idx="2">
                  <c:v>390624.99999999994</c:v>
                </c:pt>
                <c:pt idx="3">
                  <c:v>390624.99999999994</c:v>
                </c:pt>
                <c:pt idx="4">
                  <c:v>390624.99999999994</c:v>
                </c:pt>
                <c:pt idx="5">
                  <c:v>390624.99999999994</c:v>
                </c:pt>
                <c:pt idx="6">
                  <c:v>390624.99999999994</c:v>
                </c:pt>
                <c:pt idx="7">
                  <c:v>390624.99999999994</c:v>
                </c:pt>
                <c:pt idx="8">
                  <c:v>390624.99999999994</c:v>
                </c:pt>
                <c:pt idx="9">
                  <c:v>390624.99999999994</c:v>
                </c:pt>
                <c:pt idx="10">
                  <c:v>390624.99999999994</c:v>
                </c:pt>
                <c:pt idx="11">
                  <c:v>390624.99999999994</c:v>
                </c:pt>
                <c:pt idx="12">
                  <c:v>390624.99999999994</c:v>
                </c:pt>
                <c:pt idx="13">
                  <c:v>390624.99999999994</c:v>
                </c:pt>
                <c:pt idx="14">
                  <c:v>390624.99999999994</c:v>
                </c:pt>
                <c:pt idx="15">
                  <c:v>390624.99999999994</c:v>
                </c:pt>
                <c:pt idx="16">
                  <c:v>390624.99999999994</c:v>
                </c:pt>
                <c:pt idx="17">
                  <c:v>390624.99999999994</c:v>
                </c:pt>
                <c:pt idx="18">
                  <c:v>390624.99999999994</c:v>
                </c:pt>
                <c:pt idx="19">
                  <c:v>390624.99999999994</c:v>
                </c:pt>
                <c:pt idx="20">
                  <c:v>390624.99999999994</c:v>
                </c:pt>
                <c:pt idx="21">
                  <c:v>390624.99999999994</c:v>
                </c:pt>
                <c:pt idx="22">
                  <c:v>390624.99999999994</c:v>
                </c:pt>
                <c:pt idx="23">
                  <c:v>390624.99999999994</c:v>
                </c:pt>
                <c:pt idx="24">
                  <c:v>390624.99999999994</c:v>
                </c:pt>
                <c:pt idx="25">
                  <c:v>390624.99999999994</c:v>
                </c:pt>
                <c:pt idx="26">
                  <c:v>390624.99999999994</c:v>
                </c:pt>
                <c:pt idx="27">
                  <c:v>390624.99999999994</c:v>
                </c:pt>
                <c:pt idx="28">
                  <c:v>390624.99999999994</c:v>
                </c:pt>
                <c:pt idx="29">
                  <c:v>390624.99999999994</c:v>
                </c:pt>
                <c:pt idx="30">
                  <c:v>390624.99999999994</c:v>
                </c:pt>
                <c:pt idx="31">
                  <c:v>390624.99999999994</c:v>
                </c:pt>
                <c:pt idx="32">
                  <c:v>390624.99999999994</c:v>
                </c:pt>
                <c:pt idx="33">
                  <c:v>390624.99999999994</c:v>
                </c:pt>
                <c:pt idx="34">
                  <c:v>390624.99999999994</c:v>
                </c:pt>
                <c:pt idx="35">
                  <c:v>390624.99999999994</c:v>
                </c:pt>
                <c:pt idx="36">
                  <c:v>390624.99999999994</c:v>
                </c:pt>
                <c:pt idx="37">
                  <c:v>390624.99999999994</c:v>
                </c:pt>
                <c:pt idx="38">
                  <c:v>390624.99999999994</c:v>
                </c:pt>
                <c:pt idx="39">
                  <c:v>390624.99999999994</c:v>
                </c:pt>
                <c:pt idx="40">
                  <c:v>390624.99999999994</c:v>
                </c:pt>
                <c:pt idx="41">
                  <c:v>390624.99999999994</c:v>
                </c:pt>
                <c:pt idx="42">
                  <c:v>390624.99999999994</c:v>
                </c:pt>
                <c:pt idx="43">
                  <c:v>390624.99999999994</c:v>
                </c:pt>
                <c:pt idx="44">
                  <c:v>390624.99999999994</c:v>
                </c:pt>
                <c:pt idx="45">
                  <c:v>390624.99999999994</c:v>
                </c:pt>
                <c:pt idx="46">
                  <c:v>390624.99999999994</c:v>
                </c:pt>
                <c:pt idx="47">
                  <c:v>390624.99999999994</c:v>
                </c:pt>
                <c:pt idx="48">
                  <c:v>390624.99999999994</c:v>
                </c:pt>
                <c:pt idx="49">
                  <c:v>390624.99999999994</c:v>
                </c:pt>
                <c:pt idx="50">
                  <c:v>390624.99999999994</c:v>
                </c:pt>
                <c:pt idx="51">
                  <c:v>390624.99999999994</c:v>
                </c:pt>
                <c:pt idx="52">
                  <c:v>390624.99999999994</c:v>
                </c:pt>
                <c:pt idx="53">
                  <c:v>390624.99999999994</c:v>
                </c:pt>
                <c:pt idx="54">
                  <c:v>390624.99999999994</c:v>
                </c:pt>
                <c:pt idx="55">
                  <c:v>390624.99999999994</c:v>
                </c:pt>
                <c:pt idx="56">
                  <c:v>390624.99999999994</c:v>
                </c:pt>
                <c:pt idx="57">
                  <c:v>390624.99999999994</c:v>
                </c:pt>
                <c:pt idx="58">
                  <c:v>390624.99999999994</c:v>
                </c:pt>
                <c:pt idx="59">
                  <c:v>390624.99999999994</c:v>
                </c:pt>
                <c:pt idx="60">
                  <c:v>390624.99999999994</c:v>
                </c:pt>
                <c:pt idx="61">
                  <c:v>390624.99999999994</c:v>
                </c:pt>
                <c:pt idx="62">
                  <c:v>390624.99999999994</c:v>
                </c:pt>
                <c:pt idx="63">
                  <c:v>390624.99999999994</c:v>
                </c:pt>
                <c:pt idx="64">
                  <c:v>390624.99999999994</c:v>
                </c:pt>
                <c:pt idx="65">
                  <c:v>390624.99999999994</c:v>
                </c:pt>
                <c:pt idx="66">
                  <c:v>390624.99999999994</c:v>
                </c:pt>
                <c:pt idx="67">
                  <c:v>390624.99999999994</c:v>
                </c:pt>
                <c:pt idx="68">
                  <c:v>390624.99999999994</c:v>
                </c:pt>
                <c:pt idx="69">
                  <c:v>390624.99999999994</c:v>
                </c:pt>
                <c:pt idx="70">
                  <c:v>390624.99999999994</c:v>
                </c:pt>
                <c:pt idx="71">
                  <c:v>390624.99999999994</c:v>
                </c:pt>
                <c:pt idx="72">
                  <c:v>390624.99999999994</c:v>
                </c:pt>
                <c:pt idx="73">
                  <c:v>390624.99999999994</c:v>
                </c:pt>
                <c:pt idx="74">
                  <c:v>390624.99999999994</c:v>
                </c:pt>
                <c:pt idx="75">
                  <c:v>390624.99999999994</c:v>
                </c:pt>
                <c:pt idx="76">
                  <c:v>390624.99999999994</c:v>
                </c:pt>
                <c:pt idx="77">
                  <c:v>390624.99999999994</c:v>
                </c:pt>
                <c:pt idx="78">
                  <c:v>390624.99999999994</c:v>
                </c:pt>
                <c:pt idx="79">
                  <c:v>390624.99999999994</c:v>
                </c:pt>
                <c:pt idx="80">
                  <c:v>390624.99999999994</c:v>
                </c:pt>
                <c:pt idx="81">
                  <c:v>390624.99999999994</c:v>
                </c:pt>
                <c:pt idx="82">
                  <c:v>390624.99999999994</c:v>
                </c:pt>
                <c:pt idx="83">
                  <c:v>390624.99999999994</c:v>
                </c:pt>
                <c:pt idx="84">
                  <c:v>390624.99999999994</c:v>
                </c:pt>
                <c:pt idx="85">
                  <c:v>390624.99999999994</c:v>
                </c:pt>
                <c:pt idx="86">
                  <c:v>390624.99999999994</c:v>
                </c:pt>
                <c:pt idx="87">
                  <c:v>390624.99999999994</c:v>
                </c:pt>
                <c:pt idx="88">
                  <c:v>390624.99999999994</c:v>
                </c:pt>
                <c:pt idx="89">
                  <c:v>390624.99999999994</c:v>
                </c:pt>
                <c:pt idx="90">
                  <c:v>390624.99999999994</c:v>
                </c:pt>
                <c:pt idx="91">
                  <c:v>390624.99999999994</c:v>
                </c:pt>
                <c:pt idx="92">
                  <c:v>390624.99999999994</c:v>
                </c:pt>
                <c:pt idx="93">
                  <c:v>390624.99999999994</c:v>
                </c:pt>
                <c:pt idx="94">
                  <c:v>390624.99999999994</c:v>
                </c:pt>
                <c:pt idx="95">
                  <c:v>390624.99999999994</c:v>
                </c:pt>
                <c:pt idx="96">
                  <c:v>390624.99999999994</c:v>
                </c:pt>
                <c:pt idx="97">
                  <c:v>390624.99999999994</c:v>
                </c:pt>
                <c:pt idx="98">
                  <c:v>390624.99999999994</c:v>
                </c:pt>
                <c:pt idx="99">
                  <c:v>390624.99999999994</c:v>
                </c:pt>
                <c:pt idx="100">
                  <c:v>390624.99999999994</c:v>
                </c:pt>
                <c:pt idx="101">
                  <c:v>390624.99999999994</c:v>
                </c:pt>
                <c:pt idx="102">
                  <c:v>390624.99999999994</c:v>
                </c:pt>
                <c:pt idx="103">
                  <c:v>390624.99999999994</c:v>
                </c:pt>
                <c:pt idx="104">
                  <c:v>390624.99999999994</c:v>
                </c:pt>
                <c:pt idx="105">
                  <c:v>390624.99999999994</c:v>
                </c:pt>
                <c:pt idx="106">
                  <c:v>390624.99999999994</c:v>
                </c:pt>
                <c:pt idx="107">
                  <c:v>390624.99999999994</c:v>
                </c:pt>
                <c:pt idx="108">
                  <c:v>390624.99999999994</c:v>
                </c:pt>
                <c:pt idx="109">
                  <c:v>390624.99999999994</c:v>
                </c:pt>
                <c:pt idx="110">
                  <c:v>390624.99999999994</c:v>
                </c:pt>
                <c:pt idx="111">
                  <c:v>390624.99999999994</c:v>
                </c:pt>
                <c:pt idx="112">
                  <c:v>390624.99999999994</c:v>
                </c:pt>
                <c:pt idx="113">
                  <c:v>390624.99999999994</c:v>
                </c:pt>
                <c:pt idx="114">
                  <c:v>390624.99999999994</c:v>
                </c:pt>
                <c:pt idx="115">
                  <c:v>390624.99999999994</c:v>
                </c:pt>
                <c:pt idx="116">
                  <c:v>390624.99999999994</c:v>
                </c:pt>
                <c:pt idx="117">
                  <c:v>390624.99999999994</c:v>
                </c:pt>
                <c:pt idx="118">
                  <c:v>390624.99999999994</c:v>
                </c:pt>
                <c:pt idx="119">
                  <c:v>390624.99999999994</c:v>
                </c:pt>
                <c:pt idx="120">
                  <c:v>390624.99999999994</c:v>
                </c:pt>
                <c:pt idx="121">
                  <c:v>390624.99999999994</c:v>
                </c:pt>
                <c:pt idx="122">
                  <c:v>390624.99999999994</c:v>
                </c:pt>
                <c:pt idx="123">
                  <c:v>390624.99999999994</c:v>
                </c:pt>
                <c:pt idx="124">
                  <c:v>390624.99999999994</c:v>
                </c:pt>
                <c:pt idx="125">
                  <c:v>390624.99999999994</c:v>
                </c:pt>
                <c:pt idx="126">
                  <c:v>390624.99999999994</c:v>
                </c:pt>
                <c:pt idx="127">
                  <c:v>390624.99999999994</c:v>
                </c:pt>
                <c:pt idx="128">
                  <c:v>390624.99999999994</c:v>
                </c:pt>
                <c:pt idx="129">
                  <c:v>390624.99999999994</c:v>
                </c:pt>
                <c:pt idx="130">
                  <c:v>390624.99999999994</c:v>
                </c:pt>
                <c:pt idx="131">
                  <c:v>390624.99999999994</c:v>
                </c:pt>
                <c:pt idx="132">
                  <c:v>390624.99999999994</c:v>
                </c:pt>
                <c:pt idx="133">
                  <c:v>390624.99999999994</c:v>
                </c:pt>
                <c:pt idx="134">
                  <c:v>390624.99999999994</c:v>
                </c:pt>
                <c:pt idx="135">
                  <c:v>390624.99999999994</c:v>
                </c:pt>
                <c:pt idx="136">
                  <c:v>390624.99999999994</c:v>
                </c:pt>
                <c:pt idx="137">
                  <c:v>390624.99999999994</c:v>
                </c:pt>
                <c:pt idx="138">
                  <c:v>390624.99999999994</c:v>
                </c:pt>
                <c:pt idx="139">
                  <c:v>390624.99999999994</c:v>
                </c:pt>
                <c:pt idx="140">
                  <c:v>390624.99999999994</c:v>
                </c:pt>
                <c:pt idx="141">
                  <c:v>390624.99999999994</c:v>
                </c:pt>
                <c:pt idx="142">
                  <c:v>390624.99999999994</c:v>
                </c:pt>
                <c:pt idx="143">
                  <c:v>390624.99999999994</c:v>
                </c:pt>
                <c:pt idx="144">
                  <c:v>390624.99999999994</c:v>
                </c:pt>
                <c:pt idx="145">
                  <c:v>390624.99999999994</c:v>
                </c:pt>
                <c:pt idx="146">
                  <c:v>390624.99999999994</c:v>
                </c:pt>
                <c:pt idx="147">
                  <c:v>390624.99999999994</c:v>
                </c:pt>
                <c:pt idx="148">
                  <c:v>390624.99999999994</c:v>
                </c:pt>
                <c:pt idx="149">
                  <c:v>390624.99999999994</c:v>
                </c:pt>
                <c:pt idx="150">
                  <c:v>390624.99999999994</c:v>
                </c:pt>
                <c:pt idx="151">
                  <c:v>390624.99999999994</c:v>
                </c:pt>
                <c:pt idx="152">
                  <c:v>390624.99999999994</c:v>
                </c:pt>
                <c:pt idx="153">
                  <c:v>390624.99999999994</c:v>
                </c:pt>
                <c:pt idx="154">
                  <c:v>390624.99999999994</c:v>
                </c:pt>
                <c:pt idx="155">
                  <c:v>390624.99999999994</c:v>
                </c:pt>
                <c:pt idx="156">
                  <c:v>390624.99999999994</c:v>
                </c:pt>
                <c:pt idx="157">
                  <c:v>390624.99999999994</c:v>
                </c:pt>
                <c:pt idx="158">
                  <c:v>390624.99999999994</c:v>
                </c:pt>
                <c:pt idx="159">
                  <c:v>390624.99999999994</c:v>
                </c:pt>
                <c:pt idx="160">
                  <c:v>390624.99999999994</c:v>
                </c:pt>
                <c:pt idx="161">
                  <c:v>390624.99999999994</c:v>
                </c:pt>
                <c:pt idx="162">
                  <c:v>390624.99999999994</c:v>
                </c:pt>
                <c:pt idx="163">
                  <c:v>390624.99999999994</c:v>
                </c:pt>
                <c:pt idx="164">
                  <c:v>390624.99999999994</c:v>
                </c:pt>
                <c:pt idx="165">
                  <c:v>390624.99999999994</c:v>
                </c:pt>
                <c:pt idx="166">
                  <c:v>390624.99999999994</c:v>
                </c:pt>
                <c:pt idx="167">
                  <c:v>390624.99999999994</c:v>
                </c:pt>
                <c:pt idx="168">
                  <c:v>390624.99999999994</c:v>
                </c:pt>
                <c:pt idx="169">
                  <c:v>390624.99999999994</c:v>
                </c:pt>
                <c:pt idx="170">
                  <c:v>390624.99999999994</c:v>
                </c:pt>
                <c:pt idx="171">
                  <c:v>390624.99999999994</c:v>
                </c:pt>
                <c:pt idx="172">
                  <c:v>390624.99999999994</c:v>
                </c:pt>
                <c:pt idx="173">
                  <c:v>390624.99999999994</c:v>
                </c:pt>
                <c:pt idx="174">
                  <c:v>390624.99999999994</c:v>
                </c:pt>
                <c:pt idx="175">
                  <c:v>390624.99999999994</c:v>
                </c:pt>
                <c:pt idx="176">
                  <c:v>390624.99999999994</c:v>
                </c:pt>
                <c:pt idx="177">
                  <c:v>390624.99999999994</c:v>
                </c:pt>
                <c:pt idx="178">
                  <c:v>390624.99999999994</c:v>
                </c:pt>
                <c:pt idx="179">
                  <c:v>390624.99999999994</c:v>
                </c:pt>
                <c:pt idx="180">
                  <c:v>390624.99999999994</c:v>
                </c:pt>
                <c:pt idx="181">
                  <c:v>390624.99999999994</c:v>
                </c:pt>
                <c:pt idx="182">
                  <c:v>390624.99999999994</c:v>
                </c:pt>
                <c:pt idx="183">
                  <c:v>390624.99999999994</c:v>
                </c:pt>
                <c:pt idx="184">
                  <c:v>390624.99999999994</c:v>
                </c:pt>
                <c:pt idx="185">
                  <c:v>390624.99999999994</c:v>
                </c:pt>
                <c:pt idx="186">
                  <c:v>390624.99999999994</c:v>
                </c:pt>
                <c:pt idx="187">
                  <c:v>390624.99999999994</c:v>
                </c:pt>
                <c:pt idx="188">
                  <c:v>390624.99999999994</c:v>
                </c:pt>
                <c:pt idx="189">
                  <c:v>390624.99999999994</c:v>
                </c:pt>
                <c:pt idx="190">
                  <c:v>390624.99999999994</c:v>
                </c:pt>
                <c:pt idx="191">
                  <c:v>390624.99999999994</c:v>
                </c:pt>
                <c:pt idx="192">
                  <c:v>390624.99999999994</c:v>
                </c:pt>
                <c:pt idx="193">
                  <c:v>390624.99999999994</c:v>
                </c:pt>
                <c:pt idx="194">
                  <c:v>390624.99999999994</c:v>
                </c:pt>
                <c:pt idx="195">
                  <c:v>390624.99999999994</c:v>
                </c:pt>
                <c:pt idx="196">
                  <c:v>390624.99999999994</c:v>
                </c:pt>
                <c:pt idx="197">
                  <c:v>390624.99999999994</c:v>
                </c:pt>
                <c:pt idx="198">
                  <c:v>390624.99999999994</c:v>
                </c:pt>
                <c:pt idx="199">
                  <c:v>390624.99999999994</c:v>
                </c:pt>
                <c:pt idx="200">
                  <c:v>390624.99999999994</c:v>
                </c:pt>
                <c:pt idx="201">
                  <c:v>390624.99999999994</c:v>
                </c:pt>
                <c:pt idx="202">
                  <c:v>390624.99999999994</c:v>
                </c:pt>
                <c:pt idx="203">
                  <c:v>390624.99999999994</c:v>
                </c:pt>
                <c:pt idx="204">
                  <c:v>390624.99999999994</c:v>
                </c:pt>
                <c:pt idx="205">
                  <c:v>390624.99999999994</c:v>
                </c:pt>
                <c:pt idx="206">
                  <c:v>390624.99999999994</c:v>
                </c:pt>
                <c:pt idx="207">
                  <c:v>390624.99999999994</c:v>
                </c:pt>
                <c:pt idx="208">
                  <c:v>390624.99999999994</c:v>
                </c:pt>
                <c:pt idx="209">
                  <c:v>390624.99999999994</c:v>
                </c:pt>
                <c:pt idx="210">
                  <c:v>390624.99999999994</c:v>
                </c:pt>
                <c:pt idx="211">
                  <c:v>390624.99999999994</c:v>
                </c:pt>
                <c:pt idx="212">
                  <c:v>390624.99999999994</c:v>
                </c:pt>
                <c:pt idx="213">
                  <c:v>390624.99999999994</c:v>
                </c:pt>
                <c:pt idx="214">
                  <c:v>390624.99999999994</c:v>
                </c:pt>
                <c:pt idx="215">
                  <c:v>390624.99999999994</c:v>
                </c:pt>
                <c:pt idx="216">
                  <c:v>390624.99999999994</c:v>
                </c:pt>
                <c:pt idx="217">
                  <c:v>390624.99999999994</c:v>
                </c:pt>
                <c:pt idx="218">
                  <c:v>792287.12346513593</c:v>
                </c:pt>
                <c:pt idx="219">
                  <c:v>1067342.3715118463</c:v>
                </c:pt>
                <c:pt idx="220">
                  <c:v>1063131.2419212714</c:v>
                </c:pt>
                <c:pt idx="221">
                  <c:v>1058927.038365579</c:v>
                </c:pt>
                <c:pt idx="222">
                  <c:v>1054729.7278592801</c:v>
                </c:pt>
                <c:pt idx="223">
                  <c:v>1050539.2774370241</c:v>
                </c:pt>
                <c:pt idx="224">
                  <c:v>1046355.6541532886</c:v>
                </c:pt>
                <c:pt idx="225">
                  <c:v>1042178.8250820653</c:v>
                </c:pt>
                <c:pt idx="226">
                  <c:v>1038008.7573165479</c:v>
                </c:pt>
                <c:pt idx="227">
                  <c:v>1033845.4179688185</c:v>
                </c:pt>
                <c:pt idx="228">
                  <c:v>1029688.7741695344</c:v>
                </c:pt>
                <c:pt idx="229">
                  <c:v>1025538.7930676143</c:v>
                </c:pt>
                <c:pt idx="230">
                  <c:v>1021395.4418299256</c:v>
                </c:pt>
                <c:pt idx="231">
                  <c:v>1017258.6876409668</c:v>
                </c:pt>
                <c:pt idx="232">
                  <c:v>1013128.4977025564</c:v>
                </c:pt>
                <c:pt idx="233">
                  <c:v>1009004.8392335162</c:v>
                </c:pt>
                <c:pt idx="234">
                  <c:v>1004887.6794693558</c:v>
                </c:pt>
                <c:pt idx="235">
                  <c:v>1000776.985661959</c:v>
                </c:pt>
                <c:pt idx="236">
                  <c:v>996672.72507926438</c:v>
                </c:pt>
                <c:pt idx="237">
                  <c:v>992574.86500495276</c:v>
                </c:pt>
                <c:pt idx="238">
                  <c:v>988483.37273812853</c:v>
                </c:pt>
                <c:pt idx="239">
                  <c:v>984398.2155930032</c:v>
                </c:pt>
                <c:pt idx="240">
                  <c:v>980319.36089857831</c:v>
                </c:pt>
                <c:pt idx="241">
                  <c:v>976246.77599832776</c:v>
                </c:pt>
                <c:pt idx="242">
                  <c:v>972180.42824987951</c:v>
                </c:pt>
                <c:pt idx="243">
                  <c:v>968120.28502469836</c:v>
                </c:pt>
                <c:pt idx="244">
                  <c:v>964066.31370776624</c:v>
                </c:pt>
                <c:pt idx="245">
                  <c:v>960018.48169726273</c:v>
                </c:pt>
                <c:pt idx="246">
                  <c:v>955976.75640424783</c:v>
                </c:pt>
                <c:pt idx="247">
                  <c:v>951941.1052523409</c:v>
                </c:pt>
                <c:pt idx="248">
                  <c:v>947911.49567740015</c:v>
                </c:pt>
                <c:pt idx="249">
                  <c:v>943887.89512720203</c:v>
                </c:pt>
                <c:pt idx="250">
                  <c:v>939870.27106112253</c:v>
                </c:pt>
                <c:pt idx="251">
                  <c:v>935858.5909498129</c:v>
                </c:pt>
                <c:pt idx="252">
                  <c:v>931852.82227488048</c:v>
                </c:pt>
                <c:pt idx="253">
                  <c:v>927852.93252856587</c:v>
                </c:pt>
                <c:pt idx="254">
                  <c:v>923858.88921341905</c:v>
                </c:pt>
                <c:pt idx="255">
                  <c:v>919870.65984197985</c:v>
                </c:pt>
                <c:pt idx="256">
                  <c:v>915888.21193645138</c:v>
                </c:pt>
                <c:pt idx="257">
                  <c:v>911911.51302837883</c:v>
                </c:pt>
                <c:pt idx="258">
                  <c:v>907940.53065832402</c:v>
                </c:pt>
                <c:pt idx="259">
                  <c:v>903975.23237554112</c:v>
                </c:pt>
                <c:pt idx="260">
                  <c:v>900015.58573765296</c:v>
                </c:pt>
                <c:pt idx="261">
                  <c:v>896061.55831032398</c:v>
                </c:pt>
                <c:pt idx="262">
                  <c:v>892113.11766693636</c:v>
                </c:pt>
                <c:pt idx="263">
                  <c:v>888170.23138826282</c:v>
                </c:pt>
                <c:pt idx="264">
                  <c:v>884232.86706213944</c:v>
                </c:pt>
                <c:pt idx="265">
                  <c:v>880300.99228314008</c:v>
                </c:pt>
                <c:pt idx="266">
                  <c:v>876374.57465224841</c:v>
                </c:pt>
                <c:pt idx="267">
                  <c:v>872453.58177652955</c:v>
                </c:pt>
                <c:pt idx="268">
                  <c:v>868537.98126880254</c:v>
                </c:pt>
                <c:pt idx="269">
                  <c:v>864627.7407473101</c:v>
                </c:pt>
                <c:pt idx="270">
                  <c:v>860722.82783539151</c:v>
                </c:pt>
                <c:pt idx="271">
                  <c:v>856823.21016115055</c:v>
                </c:pt>
                <c:pt idx="272">
                  <c:v>852928.85535712773</c:v>
                </c:pt>
                <c:pt idx="273">
                  <c:v>849039.73105996731</c:v>
                </c:pt>
                <c:pt idx="274">
                  <c:v>845155.80491008726</c:v>
                </c:pt>
                <c:pt idx="275">
                  <c:v>841277.04455134843</c:v>
                </c:pt>
                <c:pt idx="276">
                  <c:v>837403.41763072123</c:v>
                </c:pt>
                <c:pt idx="277">
                  <c:v>833534.8917979527</c:v>
                </c:pt>
                <c:pt idx="278">
                  <c:v>829671.4347052346</c:v>
                </c:pt>
                <c:pt idx="279">
                  <c:v>825813.01400687022</c:v>
                </c:pt>
                <c:pt idx="280">
                  <c:v>821959.59735893796</c:v>
                </c:pt>
                <c:pt idx="281">
                  <c:v>818111.15241895872</c:v>
                </c:pt>
                <c:pt idx="282">
                  <c:v>814267.6468455611</c:v>
                </c:pt>
                <c:pt idx="283">
                  <c:v>810429.04829814367</c:v>
                </c:pt>
                <c:pt idx="284">
                  <c:v>806595.32443654118</c:v>
                </c:pt>
                <c:pt idx="285">
                  <c:v>802766.44292068644</c:v>
                </c:pt>
                <c:pt idx="286">
                  <c:v>798942.37141027348</c:v>
                </c:pt>
                <c:pt idx="287">
                  <c:v>795123.0775644196</c:v>
                </c:pt>
                <c:pt idx="288">
                  <c:v>791308.52904132835</c:v>
                </c:pt>
                <c:pt idx="289">
                  <c:v>787498.69349794916</c:v>
                </c:pt>
                <c:pt idx="290">
                  <c:v>783693.53858963843</c:v>
                </c:pt>
                <c:pt idx="291">
                  <c:v>779893.03196982027</c:v>
                </c:pt>
                <c:pt idx="292">
                  <c:v>776097.14128964546</c:v>
                </c:pt>
                <c:pt idx="293">
                  <c:v>772305.83419765113</c:v>
                </c:pt>
                <c:pt idx="294">
                  <c:v>768519.07833941793</c:v>
                </c:pt>
                <c:pt idx="295">
                  <c:v>764736.84135722928</c:v>
                </c:pt>
                <c:pt idx="296">
                  <c:v>760959.09088972735</c:v>
                </c:pt>
                <c:pt idx="297">
                  <c:v>757185.79457157198</c:v>
                </c:pt>
                <c:pt idx="298">
                  <c:v>753416.92003309366</c:v>
                </c:pt>
                <c:pt idx="299">
                  <c:v>749652.4348999518</c:v>
                </c:pt>
                <c:pt idx="300">
                  <c:v>745892.30679278844</c:v>
                </c:pt>
                <c:pt idx="301">
                  <c:v>742136.50332688272</c:v>
                </c:pt>
                <c:pt idx="302">
                  <c:v>738384.99211180513</c:v>
                </c:pt>
                <c:pt idx="303">
                  <c:v>734637.74075106997</c:v>
                </c:pt>
                <c:pt idx="304">
                  <c:v>730894.71684178873</c:v>
                </c:pt>
                <c:pt idx="305">
                  <c:v>727155.88797432149</c:v>
                </c:pt>
                <c:pt idx="306">
                  <c:v>723421.22173192818</c:v>
                </c:pt>
                <c:pt idx="307">
                  <c:v>719690.68569041998</c:v>
                </c:pt>
                <c:pt idx="308">
                  <c:v>674810.52992028801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'PSA 50'!$AD$7</c:f>
              <c:strCache>
                <c:ptCount val="1"/>
                <c:pt idx="0">
                  <c:v>Tranche D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'PSA 50'!$AD$11:$AD$370</c:f>
              <c:numCache>
                <c:formatCode>#,##0</c:formatCode>
                <c:ptCount val="360"/>
                <c:pt idx="0">
                  <c:v>234374.99999999997</c:v>
                </c:pt>
                <c:pt idx="1">
                  <c:v>234374.99999999997</c:v>
                </c:pt>
                <c:pt idx="2">
                  <c:v>234374.99999999997</c:v>
                </c:pt>
                <c:pt idx="3">
                  <c:v>234374.99999999997</c:v>
                </c:pt>
                <c:pt idx="4">
                  <c:v>234374.99999999997</c:v>
                </c:pt>
                <c:pt idx="5">
                  <c:v>234374.99999999997</c:v>
                </c:pt>
                <c:pt idx="6">
                  <c:v>234374.99999999997</c:v>
                </c:pt>
                <c:pt idx="7">
                  <c:v>234374.99999999997</c:v>
                </c:pt>
                <c:pt idx="8">
                  <c:v>234374.99999999997</c:v>
                </c:pt>
                <c:pt idx="9">
                  <c:v>234374.99999999997</c:v>
                </c:pt>
                <c:pt idx="10">
                  <c:v>234374.99999999997</c:v>
                </c:pt>
                <c:pt idx="11">
                  <c:v>234374.99999999997</c:v>
                </c:pt>
                <c:pt idx="12">
                  <c:v>234374.99999999997</c:v>
                </c:pt>
                <c:pt idx="13">
                  <c:v>234374.99999999997</c:v>
                </c:pt>
                <c:pt idx="14">
                  <c:v>234374.99999999997</c:v>
                </c:pt>
                <c:pt idx="15">
                  <c:v>234374.99999999997</c:v>
                </c:pt>
                <c:pt idx="16">
                  <c:v>234374.99999999997</c:v>
                </c:pt>
                <c:pt idx="17">
                  <c:v>234374.99999999997</c:v>
                </c:pt>
                <c:pt idx="18">
                  <c:v>234374.99999999997</c:v>
                </c:pt>
                <c:pt idx="19">
                  <c:v>234374.99999999997</c:v>
                </c:pt>
                <c:pt idx="20">
                  <c:v>234374.99999999997</c:v>
                </c:pt>
                <c:pt idx="21">
                  <c:v>234374.99999999997</c:v>
                </c:pt>
                <c:pt idx="22">
                  <c:v>234374.99999999997</c:v>
                </c:pt>
                <c:pt idx="23">
                  <c:v>234374.99999999997</c:v>
                </c:pt>
                <c:pt idx="24">
                  <c:v>234374.99999999997</c:v>
                </c:pt>
                <c:pt idx="25">
                  <c:v>234374.99999999997</c:v>
                </c:pt>
                <c:pt idx="26">
                  <c:v>234374.99999999997</c:v>
                </c:pt>
                <c:pt idx="27">
                  <c:v>234374.99999999997</c:v>
                </c:pt>
                <c:pt idx="28">
                  <c:v>234374.99999999997</c:v>
                </c:pt>
                <c:pt idx="29">
                  <c:v>234374.99999999997</c:v>
                </c:pt>
                <c:pt idx="30">
                  <c:v>234374.99999999997</c:v>
                </c:pt>
                <c:pt idx="31">
                  <c:v>234374.99999999997</c:v>
                </c:pt>
                <c:pt idx="32">
                  <c:v>234374.99999999997</c:v>
                </c:pt>
                <c:pt idx="33">
                  <c:v>234374.99999999997</c:v>
                </c:pt>
                <c:pt idx="34">
                  <c:v>234374.99999999997</c:v>
                </c:pt>
                <c:pt idx="35">
                  <c:v>234374.99999999997</c:v>
                </c:pt>
                <c:pt idx="36">
                  <c:v>234374.99999999997</c:v>
                </c:pt>
                <c:pt idx="37">
                  <c:v>234374.99999999997</c:v>
                </c:pt>
                <c:pt idx="38">
                  <c:v>234374.99999999997</c:v>
                </c:pt>
                <c:pt idx="39">
                  <c:v>234374.99999999997</c:v>
                </c:pt>
                <c:pt idx="40">
                  <c:v>234374.99999999997</c:v>
                </c:pt>
                <c:pt idx="41">
                  <c:v>234374.99999999997</c:v>
                </c:pt>
                <c:pt idx="42">
                  <c:v>234374.99999999997</c:v>
                </c:pt>
                <c:pt idx="43">
                  <c:v>234374.99999999997</c:v>
                </c:pt>
                <c:pt idx="44">
                  <c:v>234374.99999999997</c:v>
                </c:pt>
                <c:pt idx="45">
                  <c:v>234374.99999999997</c:v>
                </c:pt>
                <c:pt idx="46">
                  <c:v>234374.99999999997</c:v>
                </c:pt>
                <c:pt idx="47">
                  <c:v>234374.99999999997</c:v>
                </c:pt>
                <c:pt idx="48">
                  <c:v>234374.99999999997</c:v>
                </c:pt>
                <c:pt idx="49">
                  <c:v>234374.99999999997</c:v>
                </c:pt>
                <c:pt idx="50">
                  <c:v>234374.99999999997</c:v>
                </c:pt>
                <c:pt idx="51">
                  <c:v>234374.99999999997</c:v>
                </c:pt>
                <c:pt idx="52">
                  <c:v>234374.99999999997</c:v>
                </c:pt>
                <c:pt idx="53">
                  <c:v>234374.99999999997</c:v>
                </c:pt>
                <c:pt idx="54">
                  <c:v>234374.99999999997</c:v>
                </c:pt>
                <c:pt idx="55">
                  <c:v>234374.99999999997</c:v>
                </c:pt>
                <c:pt idx="56">
                  <c:v>234374.99999999997</c:v>
                </c:pt>
                <c:pt idx="57">
                  <c:v>234374.99999999997</c:v>
                </c:pt>
                <c:pt idx="58">
                  <c:v>234374.99999999997</c:v>
                </c:pt>
                <c:pt idx="59">
                  <c:v>234374.99999999997</c:v>
                </c:pt>
                <c:pt idx="60">
                  <c:v>234374.99999999997</c:v>
                </c:pt>
                <c:pt idx="61">
                  <c:v>234374.99999999997</c:v>
                </c:pt>
                <c:pt idx="62">
                  <c:v>234374.99999999997</c:v>
                </c:pt>
                <c:pt idx="63">
                  <c:v>234374.99999999997</c:v>
                </c:pt>
                <c:pt idx="64">
                  <c:v>234374.99999999997</c:v>
                </c:pt>
                <c:pt idx="65">
                  <c:v>234374.99999999997</c:v>
                </c:pt>
                <c:pt idx="66">
                  <c:v>234374.99999999997</c:v>
                </c:pt>
                <c:pt idx="67">
                  <c:v>234374.99999999997</c:v>
                </c:pt>
                <c:pt idx="68">
                  <c:v>234374.99999999997</c:v>
                </c:pt>
                <c:pt idx="69">
                  <c:v>234374.99999999997</c:v>
                </c:pt>
                <c:pt idx="70">
                  <c:v>234374.99999999997</c:v>
                </c:pt>
                <c:pt idx="71">
                  <c:v>234374.99999999997</c:v>
                </c:pt>
                <c:pt idx="72">
                  <c:v>234374.99999999997</c:v>
                </c:pt>
                <c:pt idx="73">
                  <c:v>234374.99999999997</c:v>
                </c:pt>
                <c:pt idx="74">
                  <c:v>234374.99999999997</c:v>
                </c:pt>
                <c:pt idx="75">
                  <c:v>234374.99999999997</c:v>
                </c:pt>
                <c:pt idx="76">
                  <c:v>234374.99999999997</c:v>
                </c:pt>
                <c:pt idx="77">
                  <c:v>234374.99999999997</c:v>
                </c:pt>
                <c:pt idx="78">
                  <c:v>234374.99999999997</c:v>
                </c:pt>
                <c:pt idx="79">
                  <c:v>234374.99999999997</c:v>
                </c:pt>
                <c:pt idx="80">
                  <c:v>234374.99999999997</c:v>
                </c:pt>
                <c:pt idx="81">
                  <c:v>234374.99999999997</c:v>
                </c:pt>
                <c:pt idx="82">
                  <c:v>234374.99999999997</c:v>
                </c:pt>
                <c:pt idx="83">
                  <c:v>234374.99999999997</c:v>
                </c:pt>
                <c:pt idx="84">
                  <c:v>234374.99999999997</c:v>
                </c:pt>
                <c:pt idx="85">
                  <c:v>234374.99999999997</c:v>
                </c:pt>
                <c:pt idx="86">
                  <c:v>234374.99999999997</c:v>
                </c:pt>
                <c:pt idx="87">
                  <c:v>234374.99999999997</c:v>
                </c:pt>
                <c:pt idx="88">
                  <c:v>234374.99999999997</c:v>
                </c:pt>
                <c:pt idx="89">
                  <c:v>234374.99999999997</c:v>
                </c:pt>
                <c:pt idx="90">
                  <c:v>234374.99999999997</c:v>
                </c:pt>
                <c:pt idx="91">
                  <c:v>234374.99999999997</c:v>
                </c:pt>
                <c:pt idx="92">
                  <c:v>234374.99999999997</c:v>
                </c:pt>
                <c:pt idx="93">
                  <c:v>234374.99999999997</c:v>
                </c:pt>
                <c:pt idx="94">
                  <c:v>234374.99999999997</c:v>
                </c:pt>
                <c:pt idx="95">
                  <c:v>234374.99999999997</c:v>
                </c:pt>
                <c:pt idx="96">
                  <c:v>234374.99999999997</c:v>
                </c:pt>
                <c:pt idx="97">
                  <c:v>234374.99999999997</c:v>
                </c:pt>
                <c:pt idx="98">
                  <c:v>234374.99999999997</c:v>
                </c:pt>
                <c:pt idx="99">
                  <c:v>234374.99999999997</c:v>
                </c:pt>
                <c:pt idx="100">
                  <c:v>234374.99999999997</c:v>
                </c:pt>
                <c:pt idx="101">
                  <c:v>234374.99999999997</c:v>
                </c:pt>
                <c:pt idx="102">
                  <c:v>234374.99999999997</c:v>
                </c:pt>
                <c:pt idx="103">
                  <c:v>234374.99999999997</c:v>
                </c:pt>
                <c:pt idx="104">
                  <c:v>234374.99999999997</c:v>
                </c:pt>
                <c:pt idx="105">
                  <c:v>234374.99999999997</c:v>
                </c:pt>
                <c:pt idx="106">
                  <c:v>234374.99999999997</c:v>
                </c:pt>
                <c:pt idx="107">
                  <c:v>234374.99999999997</c:v>
                </c:pt>
                <c:pt idx="108">
                  <c:v>234374.99999999997</c:v>
                </c:pt>
                <c:pt idx="109">
                  <c:v>234374.99999999997</c:v>
                </c:pt>
                <c:pt idx="110">
                  <c:v>234374.99999999997</c:v>
                </c:pt>
                <c:pt idx="111">
                  <c:v>234374.99999999997</c:v>
                </c:pt>
                <c:pt idx="112">
                  <c:v>234374.99999999997</c:v>
                </c:pt>
                <c:pt idx="113">
                  <c:v>234374.99999999997</c:v>
                </c:pt>
                <c:pt idx="114">
                  <c:v>234374.99999999997</c:v>
                </c:pt>
                <c:pt idx="115">
                  <c:v>234374.99999999997</c:v>
                </c:pt>
                <c:pt idx="116">
                  <c:v>234374.99999999997</c:v>
                </c:pt>
                <c:pt idx="117">
                  <c:v>234374.99999999997</c:v>
                </c:pt>
                <c:pt idx="118">
                  <c:v>234374.99999999997</c:v>
                </c:pt>
                <c:pt idx="119">
                  <c:v>234374.99999999997</c:v>
                </c:pt>
                <c:pt idx="120">
                  <c:v>234374.99999999997</c:v>
                </c:pt>
                <c:pt idx="121">
                  <c:v>234374.99999999997</c:v>
                </c:pt>
                <c:pt idx="122">
                  <c:v>234374.99999999997</c:v>
                </c:pt>
                <c:pt idx="123">
                  <c:v>234374.99999999997</c:v>
                </c:pt>
                <c:pt idx="124">
                  <c:v>234374.99999999997</c:v>
                </c:pt>
                <c:pt idx="125">
                  <c:v>234374.99999999997</c:v>
                </c:pt>
                <c:pt idx="126">
                  <c:v>234374.99999999997</c:v>
                </c:pt>
                <c:pt idx="127">
                  <c:v>234374.99999999997</c:v>
                </c:pt>
                <c:pt idx="128">
                  <c:v>234374.99999999997</c:v>
                </c:pt>
                <c:pt idx="129">
                  <c:v>234374.99999999997</c:v>
                </c:pt>
                <c:pt idx="130">
                  <c:v>234374.99999999997</c:v>
                </c:pt>
                <c:pt idx="131">
                  <c:v>234374.99999999997</c:v>
                </c:pt>
                <c:pt idx="132">
                  <c:v>234374.99999999997</c:v>
                </c:pt>
                <c:pt idx="133">
                  <c:v>234374.99999999997</c:v>
                </c:pt>
                <c:pt idx="134">
                  <c:v>234374.99999999997</c:v>
                </c:pt>
                <c:pt idx="135">
                  <c:v>234374.99999999997</c:v>
                </c:pt>
                <c:pt idx="136">
                  <c:v>234374.99999999997</c:v>
                </c:pt>
                <c:pt idx="137">
                  <c:v>234374.99999999997</c:v>
                </c:pt>
                <c:pt idx="138">
                  <c:v>234374.99999999997</c:v>
                </c:pt>
                <c:pt idx="139">
                  <c:v>234374.99999999997</c:v>
                </c:pt>
                <c:pt idx="140">
                  <c:v>234374.99999999997</c:v>
                </c:pt>
                <c:pt idx="141">
                  <c:v>234374.99999999997</c:v>
                </c:pt>
                <c:pt idx="142">
                  <c:v>234374.99999999997</c:v>
                </c:pt>
                <c:pt idx="143">
                  <c:v>234374.99999999997</c:v>
                </c:pt>
                <c:pt idx="144">
                  <c:v>234374.99999999997</c:v>
                </c:pt>
                <c:pt idx="145">
                  <c:v>234374.99999999997</c:v>
                </c:pt>
                <c:pt idx="146">
                  <c:v>234374.99999999997</c:v>
                </c:pt>
                <c:pt idx="147">
                  <c:v>234374.99999999997</c:v>
                </c:pt>
                <c:pt idx="148">
                  <c:v>234374.99999999997</c:v>
                </c:pt>
                <c:pt idx="149">
                  <c:v>234374.99999999997</c:v>
                </c:pt>
                <c:pt idx="150">
                  <c:v>234374.99999999997</c:v>
                </c:pt>
                <c:pt idx="151">
                  <c:v>234374.99999999997</c:v>
                </c:pt>
                <c:pt idx="152">
                  <c:v>234374.99999999997</c:v>
                </c:pt>
                <c:pt idx="153">
                  <c:v>234374.99999999997</c:v>
                </c:pt>
                <c:pt idx="154">
                  <c:v>234374.99999999997</c:v>
                </c:pt>
                <c:pt idx="155">
                  <c:v>234374.99999999997</c:v>
                </c:pt>
                <c:pt idx="156">
                  <c:v>234374.99999999997</c:v>
                </c:pt>
                <c:pt idx="157">
                  <c:v>234374.99999999997</c:v>
                </c:pt>
                <c:pt idx="158">
                  <c:v>234374.99999999997</c:v>
                </c:pt>
                <c:pt idx="159">
                  <c:v>234374.99999999997</c:v>
                </c:pt>
                <c:pt idx="160">
                  <c:v>234374.99999999997</c:v>
                </c:pt>
                <c:pt idx="161">
                  <c:v>234374.99999999997</c:v>
                </c:pt>
                <c:pt idx="162">
                  <c:v>234374.99999999997</c:v>
                </c:pt>
                <c:pt idx="163">
                  <c:v>234374.99999999997</c:v>
                </c:pt>
                <c:pt idx="164">
                  <c:v>234374.99999999997</c:v>
                </c:pt>
                <c:pt idx="165">
                  <c:v>234374.99999999997</c:v>
                </c:pt>
                <c:pt idx="166">
                  <c:v>234374.99999999997</c:v>
                </c:pt>
                <c:pt idx="167">
                  <c:v>234374.99999999997</c:v>
                </c:pt>
                <c:pt idx="168">
                  <c:v>234374.99999999997</c:v>
                </c:pt>
                <c:pt idx="169">
                  <c:v>234374.99999999997</c:v>
                </c:pt>
                <c:pt idx="170">
                  <c:v>234374.99999999997</c:v>
                </c:pt>
                <c:pt idx="171">
                  <c:v>234374.99999999997</c:v>
                </c:pt>
                <c:pt idx="172">
                  <c:v>234374.99999999997</c:v>
                </c:pt>
                <c:pt idx="173">
                  <c:v>234374.99999999997</c:v>
                </c:pt>
                <c:pt idx="174">
                  <c:v>234374.99999999997</c:v>
                </c:pt>
                <c:pt idx="175">
                  <c:v>234374.99999999997</c:v>
                </c:pt>
                <c:pt idx="176">
                  <c:v>234374.99999999997</c:v>
                </c:pt>
                <c:pt idx="177">
                  <c:v>234374.99999999997</c:v>
                </c:pt>
                <c:pt idx="178">
                  <c:v>234374.99999999997</c:v>
                </c:pt>
                <c:pt idx="179">
                  <c:v>234374.99999999997</c:v>
                </c:pt>
                <c:pt idx="180">
                  <c:v>234374.99999999997</c:v>
                </c:pt>
                <c:pt idx="181">
                  <c:v>234374.99999999997</c:v>
                </c:pt>
                <c:pt idx="182">
                  <c:v>234374.99999999997</c:v>
                </c:pt>
                <c:pt idx="183">
                  <c:v>234374.99999999997</c:v>
                </c:pt>
                <c:pt idx="184">
                  <c:v>234374.99999999997</c:v>
                </c:pt>
                <c:pt idx="185">
                  <c:v>234374.99999999997</c:v>
                </c:pt>
                <c:pt idx="186">
                  <c:v>234374.99999999997</c:v>
                </c:pt>
                <c:pt idx="187">
                  <c:v>234374.99999999997</c:v>
                </c:pt>
                <c:pt idx="188">
                  <c:v>234374.99999999997</c:v>
                </c:pt>
                <c:pt idx="189">
                  <c:v>234374.99999999997</c:v>
                </c:pt>
                <c:pt idx="190">
                  <c:v>234374.99999999997</c:v>
                </c:pt>
                <c:pt idx="191">
                  <c:v>234374.99999999997</c:v>
                </c:pt>
                <c:pt idx="192">
                  <c:v>234374.99999999997</c:v>
                </c:pt>
                <c:pt idx="193">
                  <c:v>234374.99999999997</c:v>
                </c:pt>
                <c:pt idx="194">
                  <c:v>234374.99999999997</c:v>
                </c:pt>
                <c:pt idx="195">
                  <c:v>234374.99999999997</c:v>
                </c:pt>
                <c:pt idx="196">
                  <c:v>234374.99999999997</c:v>
                </c:pt>
                <c:pt idx="197">
                  <c:v>234374.99999999997</c:v>
                </c:pt>
                <c:pt idx="198">
                  <c:v>234374.99999999997</c:v>
                </c:pt>
                <c:pt idx="199">
                  <c:v>234374.99999999997</c:v>
                </c:pt>
                <c:pt idx="200">
                  <c:v>234374.99999999997</c:v>
                </c:pt>
                <c:pt idx="201">
                  <c:v>234374.99999999997</c:v>
                </c:pt>
                <c:pt idx="202">
                  <c:v>234374.99999999997</c:v>
                </c:pt>
                <c:pt idx="203">
                  <c:v>234374.99999999997</c:v>
                </c:pt>
                <c:pt idx="204">
                  <c:v>234374.99999999997</c:v>
                </c:pt>
                <c:pt idx="205">
                  <c:v>234374.99999999997</c:v>
                </c:pt>
                <c:pt idx="206">
                  <c:v>234374.99999999997</c:v>
                </c:pt>
                <c:pt idx="207">
                  <c:v>234374.99999999997</c:v>
                </c:pt>
                <c:pt idx="208">
                  <c:v>234374.99999999997</c:v>
                </c:pt>
                <c:pt idx="209">
                  <c:v>234374.99999999997</c:v>
                </c:pt>
                <c:pt idx="210">
                  <c:v>234374.99999999997</c:v>
                </c:pt>
                <c:pt idx="211">
                  <c:v>234374.99999999997</c:v>
                </c:pt>
                <c:pt idx="212">
                  <c:v>234374.99999999997</c:v>
                </c:pt>
                <c:pt idx="213">
                  <c:v>234374.99999999997</c:v>
                </c:pt>
                <c:pt idx="214">
                  <c:v>234374.99999999997</c:v>
                </c:pt>
                <c:pt idx="215">
                  <c:v>234374.99999999997</c:v>
                </c:pt>
                <c:pt idx="216">
                  <c:v>234374.99999999997</c:v>
                </c:pt>
                <c:pt idx="217">
                  <c:v>234374.99999999997</c:v>
                </c:pt>
                <c:pt idx="218">
                  <c:v>234374.99999999997</c:v>
                </c:pt>
                <c:pt idx="219">
                  <c:v>234374.99999999997</c:v>
                </c:pt>
                <c:pt idx="220">
                  <c:v>234374.99999999997</c:v>
                </c:pt>
                <c:pt idx="221">
                  <c:v>234374.99999999997</c:v>
                </c:pt>
                <c:pt idx="222">
                  <c:v>234374.99999999997</c:v>
                </c:pt>
                <c:pt idx="223">
                  <c:v>234374.99999999997</c:v>
                </c:pt>
                <c:pt idx="224">
                  <c:v>234374.99999999997</c:v>
                </c:pt>
                <c:pt idx="225">
                  <c:v>234374.99999999997</c:v>
                </c:pt>
                <c:pt idx="226">
                  <c:v>234374.99999999997</c:v>
                </c:pt>
                <c:pt idx="227">
                  <c:v>234374.99999999997</c:v>
                </c:pt>
                <c:pt idx="228">
                  <c:v>234374.99999999997</c:v>
                </c:pt>
                <c:pt idx="229">
                  <c:v>234374.99999999997</c:v>
                </c:pt>
                <c:pt idx="230">
                  <c:v>234374.99999999997</c:v>
                </c:pt>
                <c:pt idx="231">
                  <c:v>234374.99999999997</c:v>
                </c:pt>
                <c:pt idx="232">
                  <c:v>234374.99999999997</c:v>
                </c:pt>
                <c:pt idx="233">
                  <c:v>234374.99999999997</c:v>
                </c:pt>
                <c:pt idx="234">
                  <c:v>234374.99999999997</c:v>
                </c:pt>
                <c:pt idx="235">
                  <c:v>234374.99999999997</c:v>
                </c:pt>
                <c:pt idx="236">
                  <c:v>234374.99999999997</c:v>
                </c:pt>
                <c:pt idx="237">
                  <c:v>234374.99999999997</c:v>
                </c:pt>
                <c:pt idx="238">
                  <c:v>234374.99999999997</c:v>
                </c:pt>
                <c:pt idx="239">
                  <c:v>234374.99999999997</c:v>
                </c:pt>
                <c:pt idx="240">
                  <c:v>234374.99999999997</c:v>
                </c:pt>
                <c:pt idx="241">
                  <c:v>234374.99999999997</c:v>
                </c:pt>
                <c:pt idx="242">
                  <c:v>234374.99999999997</c:v>
                </c:pt>
                <c:pt idx="243">
                  <c:v>234374.99999999997</c:v>
                </c:pt>
                <c:pt idx="244">
                  <c:v>234374.99999999997</c:v>
                </c:pt>
                <c:pt idx="245">
                  <c:v>234374.99999999997</c:v>
                </c:pt>
                <c:pt idx="246">
                  <c:v>234374.99999999997</c:v>
                </c:pt>
                <c:pt idx="247">
                  <c:v>234374.99999999997</c:v>
                </c:pt>
                <c:pt idx="248">
                  <c:v>234374.99999999997</c:v>
                </c:pt>
                <c:pt idx="249">
                  <c:v>234374.99999999997</c:v>
                </c:pt>
                <c:pt idx="250">
                  <c:v>234374.99999999997</c:v>
                </c:pt>
                <c:pt idx="251">
                  <c:v>234374.99999999997</c:v>
                </c:pt>
                <c:pt idx="252">
                  <c:v>234374.99999999997</c:v>
                </c:pt>
                <c:pt idx="253">
                  <c:v>234374.99999999997</c:v>
                </c:pt>
                <c:pt idx="254">
                  <c:v>234374.99999999997</c:v>
                </c:pt>
                <c:pt idx="255">
                  <c:v>234374.99999999997</c:v>
                </c:pt>
                <c:pt idx="256">
                  <c:v>234374.99999999997</c:v>
                </c:pt>
                <c:pt idx="257">
                  <c:v>234374.99999999997</c:v>
                </c:pt>
                <c:pt idx="258">
                  <c:v>234374.99999999997</c:v>
                </c:pt>
                <c:pt idx="259">
                  <c:v>234374.99999999997</c:v>
                </c:pt>
                <c:pt idx="260">
                  <c:v>234374.99999999997</c:v>
                </c:pt>
                <c:pt idx="261">
                  <c:v>234374.99999999997</c:v>
                </c:pt>
                <c:pt idx="262">
                  <c:v>234374.99999999997</c:v>
                </c:pt>
                <c:pt idx="263">
                  <c:v>234374.99999999997</c:v>
                </c:pt>
                <c:pt idx="264">
                  <c:v>234374.99999999997</c:v>
                </c:pt>
                <c:pt idx="265">
                  <c:v>234374.99999999997</c:v>
                </c:pt>
                <c:pt idx="266">
                  <c:v>234374.99999999997</c:v>
                </c:pt>
                <c:pt idx="267">
                  <c:v>234374.99999999997</c:v>
                </c:pt>
                <c:pt idx="268">
                  <c:v>234374.99999999997</c:v>
                </c:pt>
                <c:pt idx="269">
                  <c:v>234374.99999999997</c:v>
                </c:pt>
                <c:pt idx="270">
                  <c:v>234374.99999999997</c:v>
                </c:pt>
                <c:pt idx="271">
                  <c:v>234374.99999999997</c:v>
                </c:pt>
                <c:pt idx="272">
                  <c:v>234374.99999999997</c:v>
                </c:pt>
                <c:pt idx="273">
                  <c:v>234374.99999999997</c:v>
                </c:pt>
                <c:pt idx="274">
                  <c:v>234374.99999999997</c:v>
                </c:pt>
                <c:pt idx="275">
                  <c:v>234374.99999999997</c:v>
                </c:pt>
                <c:pt idx="276">
                  <c:v>234374.99999999997</c:v>
                </c:pt>
                <c:pt idx="277">
                  <c:v>234374.99999999997</c:v>
                </c:pt>
                <c:pt idx="278">
                  <c:v>234374.99999999997</c:v>
                </c:pt>
                <c:pt idx="279">
                  <c:v>234374.99999999997</c:v>
                </c:pt>
                <c:pt idx="280">
                  <c:v>234374.99999999997</c:v>
                </c:pt>
                <c:pt idx="281">
                  <c:v>234374.99999999997</c:v>
                </c:pt>
                <c:pt idx="282">
                  <c:v>234374.99999999997</c:v>
                </c:pt>
                <c:pt idx="283">
                  <c:v>234374.99999999997</c:v>
                </c:pt>
                <c:pt idx="284">
                  <c:v>234374.99999999997</c:v>
                </c:pt>
                <c:pt idx="285">
                  <c:v>234374.99999999997</c:v>
                </c:pt>
                <c:pt idx="286">
                  <c:v>234374.99999999997</c:v>
                </c:pt>
                <c:pt idx="287">
                  <c:v>234374.99999999997</c:v>
                </c:pt>
                <c:pt idx="288">
                  <c:v>234374.99999999997</c:v>
                </c:pt>
                <c:pt idx="289">
                  <c:v>234374.99999999997</c:v>
                </c:pt>
                <c:pt idx="290">
                  <c:v>234374.99999999997</c:v>
                </c:pt>
                <c:pt idx="291">
                  <c:v>234374.99999999997</c:v>
                </c:pt>
                <c:pt idx="292">
                  <c:v>234374.99999999997</c:v>
                </c:pt>
                <c:pt idx="293">
                  <c:v>234374.99999999997</c:v>
                </c:pt>
                <c:pt idx="294">
                  <c:v>234374.99999999997</c:v>
                </c:pt>
                <c:pt idx="295">
                  <c:v>234374.99999999997</c:v>
                </c:pt>
                <c:pt idx="296">
                  <c:v>234374.99999999997</c:v>
                </c:pt>
                <c:pt idx="297">
                  <c:v>234374.99999999997</c:v>
                </c:pt>
                <c:pt idx="298">
                  <c:v>234374.99999999997</c:v>
                </c:pt>
                <c:pt idx="299">
                  <c:v>234374.99999999997</c:v>
                </c:pt>
                <c:pt idx="300">
                  <c:v>234374.99999999997</c:v>
                </c:pt>
                <c:pt idx="301">
                  <c:v>234374.99999999997</c:v>
                </c:pt>
                <c:pt idx="302">
                  <c:v>234374.99999999997</c:v>
                </c:pt>
                <c:pt idx="303">
                  <c:v>234374.99999999997</c:v>
                </c:pt>
                <c:pt idx="304">
                  <c:v>234374.99999999997</c:v>
                </c:pt>
                <c:pt idx="305">
                  <c:v>234374.99999999997</c:v>
                </c:pt>
                <c:pt idx="306">
                  <c:v>234374.99999999997</c:v>
                </c:pt>
                <c:pt idx="307">
                  <c:v>234374.99999999997</c:v>
                </c:pt>
                <c:pt idx="308">
                  <c:v>275528.7174975205</c:v>
                </c:pt>
                <c:pt idx="309">
                  <c:v>946616.87447395572</c:v>
                </c:pt>
                <c:pt idx="310">
                  <c:v>942898.5344102236</c:v>
                </c:pt>
                <c:pt idx="311">
                  <c:v>939184.19476912031</c:v>
                </c:pt>
                <c:pt idx="312">
                  <c:v>935473.82308395021</c:v>
                </c:pt>
                <c:pt idx="313">
                  <c:v>931767.38687845774</c:v>
                </c:pt>
                <c:pt idx="314">
                  <c:v>928064.85366647667</c:v>
                </c:pt>
                <c:pt idx="315">
                  <c:v>924366.19095157506</c:v>
                </c:pt>
                <c:pt idx="316">
                  <c:v>920671.36622669746</c:v>
                </c:pt>
                <c:pt idx="317">
                  <c:v>916980.34697381267</c:v>
                </c:pt>
                <c:pt idx="318">
                  <c:v>913293.1006635559</c:v>
                </c:pt>
                <c:pt idx="319">
                  <c:v>909609.59475487086</c:v>
                </c:pt>
                <c:pt idx="320">
                  <c:v>905929.79669465357</c:v>
                </c:pt>
                <c:pt idx="321">
                  <c:v>902253.67391739273</c:v>
                </c:pt>
                <c:pt idx="322">
                  <c:v>898581.19384481024</c:v>
                </c:pt>
                <c:pt idx="323">
                  <c:v>894912.32388550323</c:v>
                </c:pt>
                <c:pt idx="324">
                  <c:v>891247.03143458162</c:v>
                </c:pt>
                <c:pt idx="325">
                  <c:v>887585.28387330752</c:v>
                </c:pt>
                <c:pt idx="326">
                  <c:v>883927.0485687335</c:v>
                </c:pt>
                <c:pt idx="327">
                  <c:v>880272.29287333926</c:v>
                </c:pt>
                <c:pt idx="328">
                  <c:v>876620.98412466911</c:v>
                </c:pt>
                <c:pt idx="329">
                  <c:v>872973.08964496665</c:v>
                </c:pt>
                <c:pt idx="330">
                  <c:v>869328.57674081146</c:v>
                </c:pt>
                <c:pt idx="331">
                  <c:v>865687.4127027517</c:v>
                </c:pt>
                <c:pt idx="332">
                  <c:v>862049.56480493932</c:v>
                </c:pt>
                <c:pt idx="333">
                  <c:v>858415.00030476181</c:v>
                </c:pt>
                <c:pt idx="334">
                  <c:v>854783.68644247518</c:v>
                </c:pt>
                <c:pt idx="335">
                  <c:v>851155.59044083522</c:v>
                </c:pt>
                <c:pt idx="336">
                  <c:v>847530.67950472771</c:v>
                </c:pt>
                <c:pt idx="337">
                  <c:v>843908.92082079814</c:v>
                </c:pt>
                <c:pt idx="338">
                  <c:v>840290.28155708197</c:v>
                </c:pt>
                <c:pt idx="339">
                  <c:v>836674.7288626316</c:v>
                </c:pt>
                <c:pt idx="340">
                  <c:v>833062.22986714495</c:v>
                </c:pt>
                <c:pt idx="341">
                  <c:v>829452.75168059138</c:v>
                </c:pt>
                <c:pt idx="342">
                  <c:v>825846.26139283821</c:v>
                </c:pt>
                <c:pt idx="343">
                  <c:v>822242.72607327579</c:v>
                </c:pt>
                <c:pt idx="344">
                  <c:v>818642.11277044157</c:v>
                </c:pt>
                <c:pt idx="345">
                  <c:v>815044.38851164444</c:v>
                </c:pt>
                <c:pt idx="346">
                  <c:v>811449.52030258614</c:v>
                </c:pt>
                <c:pt idx="347">
                  <c:v>807857.47512698465</c:v>
                </c:pt>
                <c:pt idx="348">
                  <c:v>804268.21994619456</c:v>
                </c:pt>
                <c:pt idx="349">
                  <c:v>800681.72169882676</c:v>
                </c:pt>
                <c:pt idx="350">
                  <c:v>797097.9473003695</c:v>
                </c:pt>
                <c:pt idx="351">
                  <c:v>793516.86364280514</c:v>
                </c:pt>
                <c:pt idx="352">
                  <c:v>789938.4375942297</c:v>
                </c:pt>
                <c:pt idx="353">
                  <c:v>786362.63599846815</c:v>
                </c:pt>
                <c:pt idx="354">
                  <c:v>782789.4256746918</c:v>
                </c:pt>
                <c:pt idx="355">
                  <c:v>779218.77341703232</c:v>
                </c:pt>
                <c:pt idx="356">
                  <c:v>775650.64599419746</c:v>
                </c:pt>
                <c:pt idx="357">
                  <c:v>772085.01014908275</c:v>
                </c:pt>
                <c:pt idx="358">
                  <c:v>768521.83259838598</c:v>
                </c:pt>
                <c:pt idx="359">
                  <c:v>764961.0800320385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2421632"/>
        <c:axId val="1681469600"/>
      </c:lineChart>
      <c:catAx>
        <c:axId val="16824216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469600"/>
        <c:crosses val="autoZero"/>
        <c:auto val="1"/>
        <c:lblAlgn val="ctr"/>
        <c:lblOffset val="100"/>
        <c:noMultiLvlLbl val="0"/>
      </c:catAx>
      <c:valAx>
        <c:axId val="168146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242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trlProps/ctrlProp1.xml><?xml version="1.0" encoding="utf-8"?>
<formControlPr xmlns="http://schemas.microsoft.com/office/spreadsheetml/2009/9/main" objectType="Spin" dx="22" fmlaLink="$G$3" inc="100" max="30000" page="10" val="100"/>
</file>

<file path=xl/ctrlProps/ctrlProp2.xml><?xml version="1.0" encoding="utf-8"?>
<formControlPr xmlns="http://schemas.microsoft.com/office/spreadsheetml/2009/9/main" objectType="Spin" dx="22" fmlaLink="$F$2" max="30000" page="10" val="200"/>
</file>

<file path=xl/ctrlProps/ctrlProp3.xml><?xml version="1.0" encoding="utf-8"?>
<formControlPr xmlns="http://schemas.microsoft.com/office/spreadsheetml/2009/9/main" objectType="Spin" dx="22" fmlaLink="$D$4" max="30000" min="8" page="10" val="80"/>
</file>

<file path=xl/ctrlProps/ctrlProp4.xml><?xml version="1.0" encoding="utf-8"?>
<formControlPr xmlns="http://schemas.microsoft.com/office/spreadsheetml/2009/9/main" objectType="Spin" dx="22" fmlaLink="$D$4" max="30000" min="8" page="10" val="80"/>
</file>

<file path=xl/ctrlProps/ctrlProp5.xml><?xml version="1.0" encoding="utf-8"?>
<formControlPr xmlns="http://schemas.microsoft.com/office/spreadsheetml/2009/9/main" objectType="Spin" dx="22" fmlaLink="$F$2" max="30000" page="10" val="100"/>
</file>

<file path=xl/ctrlProps/ctrlProp6.xml><?xml version="1.0" encoding="utf-8"?>
<formControlPr xmlns="http://schemas.microsoft.com/office/spreadsheetml/2009/9/main" objectType="Spin" dx="22" fmlaLink="$D$4" max="30000" min="8" page="10" val="80"/>
</file>

<file path=xl/ctrlProps/ctrlProp7.xml><?xml version="1.0" encoding="utf-8"?>
<formControlPr xmlns="http://schemas.microsoft.com/office/spreadsheetml/2009/9/main" objectType="Spin" dx="22" fmlaLink="$F$2" max="30000" page="10" val="5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457200</xdr:colOff>
      <xdr:row>0</xdr:row>
      <xdr:rowOff>0</xdr:rowOff>
    </xdr:from>
    <xdr:to>
      <xdr:col>16</xdr:col>
      <xdr:colOff>152400</xdr:colOff>
      <xdr:row>14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600075</xdr:colOff>
          <xdr:row>2</xdr:row>
          <xdr:rowOff>0</xdr:rowOff>
        </xdr:from>
        <xdr:to>
          <xdr:col>7</xdr:col>
          <xdr:colOff>0</xdr:colOff>
          <xdr:row>2</xdr:row>
          <xdr:rowOff>180975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0</xdr:row>
          <xdr:rowOff>190500</xdr:rowOff>
        </xdr:from>
        <xdr:to>
          <xdr:col>7</xdr:col>
          <xdr:colOff>38100</xdr:colOff>
          <xdr:row>1</xdr:row>
          <xdr:rowOff>180975</xdr:rowOff>
        </xdr:to>
        <xdr:sp macro="" textlink="">
          <xdr:nvSpPr>
            <xdr:cNvPr id="4097" name="Spinner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19049</xdr:colOff>
          <xdr:row>2</xdr:row>
          <xdr:rowOff>180975</xdr:rowOff>
        </xdr:from>
        <xdr:to>
          <xdr:col>3</xdr:col>
          <xdr:colOff>1038224</xdr:colOff>
          <xdr:row>4</xdr:row>
          <xdr:rowOff>0</xdr:rowOff>
        </xdr:to>
        <xdr:sp macro="" textlink="">
          <xdr:nvSpPr>
            <xdr:cNvPr id="4098" name="Spinner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31</xdr:col>
      <xdr:colOff>0</xdr:colOff>
      <xdr:row>7</xdr:row>
      <xdr:rowOff>0</xdr:rowOff>
    </xdr:from>
    <xdr:to>
      <xdr:col>38</xdr:col>
      <xdr:colOff>304800</xdr:colOff>
      <xdr:row>20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19049</xdr:colOff>
          <xdr:row>2</xdr:row>
          <xdr:rowOff>180975</xdr:rowOff>
        </xdr:from>
        <xdr:to>
          <xdr:col>3</xdr:col>
          <xdr:colOff>1038224</xdr:colOff>
          <xdr:row>4</xdr:row>
          <xdr:rowOff>0</xdr:rowOff>
        </xdr:to>
        <xdr:sp macro="" textlink="">
          <xdr:nvSpPr>
            <xdr:cNvPr id="5122" name="Spinner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0</xdr:row>
          <xdr:rowOff>190500</xdr:rowOff>
        </xdr:from>
        <xdr:to>
          <xdr:col>7</xdr:col>
          <xdr:colOff>0</xdr:colOff>
          <xdr:row>2</xdr:row>
          <xdr:rowOff>28575</xdr:rowOff>
        </xdr:to>
        <xdr:sp macro="" textlink="">
          <xdr:nvSpPr>
            <xdr:cNvPr id="5123" name="Spinner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30</xdr:col>
      <xdr:colOff>533400</xdr:colOff>
      <xdr:row>5</xdr:row>
      <xdr:rowOff>76200</xdr:rowOff>
    </xdr:from>
    <xdr:to>
      <xdr:col>38</xdr:col>
      <xdr:colOff>228600</xdr:colOff>
      <xdr:row>19</xdr:row>
      <xdr:rowOff>38100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19049</xdr:colOff>
          <xdr:row>2</xdr:row>
          <xdr:rowOff>180975</xdr:rowOff>
        </xdr:from>
        <xdr:to>
          <xdr:col>3</xdr:col>
          <xdr:colOff>1038224</xdr:colOff>
          <xdr:row>4</xdr:row>
          <xdr:rowOff>0</xdr:rowOff>
        </xdr:to>
        <xdr:sp macro="" textlink="">
          <xdr:nvSpPr>
            <xdr:cNvPr id="6145" name="Spinner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0</xdr:row>
          <xdr:rowOff>190500</xdr:rowOff>
        </xdr:from>
        <xdr:to>
          <xdr:col>7</xdr:col>
          <xdr:colOff>0</xdr:colOff>
          <xdr:row>2</xdr:row>
          <xdr:rowOff>28575</xdr:rowOff>
        </xdr:to>
        <xdr:sp macro="" textlink="">
          <xdr:nvSpPr>
            <xdr:cNvPr id="6146" name="Spinner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31</xdr:col>
      <xdr:colOff>0</xdr:colOff>
      <xdr:row>10</xdr:row>
      <xdr:rowOff>0</xdr:rowOff>
    </xdr:from>
    <xdr:to>
      <xdr:col>38</xdr:col>
      <xdr:colOff>304800</xdr:colOff>
      <xdr:row>23</xdr:row>
      <xdr:rowOff>142875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69"/>
  <sheetViews>
    <sheetView workbookViewId="0">
      <selection activeCell="I17" sqref="I17"/>
    </sheetView>
  </sheetViews>
  <sheetFormatPr defaultRowHeight="15" x14ac:dyDescent="0.25"/>
  <cols>
    <col min="2" max="2" width="13.5703125" bestFit="1" customWidth="1"/>
    <col min="3" max="3" width="12.5703125" bestFit="1" customWidth="1"/>
    <col min="4" max="4" width="10.5703125" bestFit="1" customWidth="1"/>
    <col min="5" max="5" width="19.140625" bestFit="1" customWidth="1"/>
    <col min="7" max="7" width="14.42578125" bestFit="1" customWidth="1"/>
    <col min="10" max="10" width="18.85546875" bestFit="1" customWidth="1"/>
    <col min="11" max="11" width="9.7109375" bestFit="1" customWidth="1"/>
    <col min="12" max="12" width="10.7109375" bestFit="1" customWidth="1"/>
    <col min="13" max="13" width="12.5703125" bestFit="1" customWidth="1"/>
  </cols>
  <sheetData>
    <row r="1" spans="1:12" ht="15.75" thickBot="1" x14ac:dyDescent="0.3"/>
    <row r="2" spans="1:12" ht="15.75" thickBot="1" x14ac:dyDescent="0.3">
      <c r="B2" t="s">
        <v>0</v>
      </c>
      <c r="C2" s="6">
        <f>C10</f>
        <v>3668.8228693968813</v>
      </c>
    </row>
    <row r="3" spans="1:12" x14ac:dyDescent="0.25">
      <c r="B3" t="s">
        <v>1</v>
      </c>
      <c r="C3">
        <v>360</v>
      </c>
      <c r="E3" t="s">
        <v>13</v>
      </c>
      <c r="F3">
        <f>G3</f>
        <v>100</v>
      </c>
      <c r="G3">
        <v>100</v>
      </c>
    </row>
    <row r="4" spans="1:12" x14ac:dyDescent="0.25">
      <c r="B4" t="s">
        <v>2</v>
      </c>
      <c r="C4" s="1">
        <v>0.08</v>
      </c>
    </row>
    <row r="5" spans="1:12" x14ac:dyDescent="0.25">
      <c r="B5" t="s">
        <v>3</v>
      </c>
      <c r="C5">
        <v>12</v>
      </c>
    </row>
    <row r="6" spans="1:12" x14ac:dyDescent="0.25">
      <c r="B6" t="s">
        <v>4</v>
      </c>
      <c r="C6">
        <f>C4/C5</f>
        <v>6.6666666666666671E-3</v>
      </c>
    </row>
    <row r="7" spans="1:12" x14ac:dyDescent="0.25">
      <c r="B7" t="s">
        <v>5</v>
      </c>
      <c r="C7" s="2">
        <v>500000</v>
      </c>
    </row>
    <row r="9" spans="1:12" ht="15.75" thickBot="1" x14ac:dyDescent="0.3">
      <c r="A9" s="11" t="s">
        <v>6</v>
      </c>
      <c r="B9" s="11" t="s">
        <v>7</v>
      </c>
      <c r="C9" s="11" t="s">
        <v>0</v>
      </c>
      <c r="D9" s="11" t="s">
        <v>8</v>
      </c>
      <c r="E9" s="11" t="s">
        <v>9</v>
      </c>
      <c r="F9" s="11" t="s">
        <v>10</v>
      </c>
      <c r="G9" s="11" t="s">
        <v>11</v>
      </c>
      <c r="H9" s="11" t="s">
        <v>12</v>
      </c>
    </row>
    <row r="10" spans="1:12" x14ac:dyDescent="0.25">
      <c r="A10">
        <v>1</v>
      </c>
      <c r="B10" s="3">
        <f>C7</f>
        <v>500000</v>
      </c>
      <c r="C10" s="4">
        <f>-PMT($C$6,$C$3,$C$7,0,0)</f>
        <v>3668.8228693968813</v>
      </c>
      <c r="D10" s="3">
        <f>B10*$C$6</f>
        <v>3333.3333333333335</v>
      </c>
      <c r="E10" s="4">
        <f>ABS(C10-D10)</f>
        <v>335.4895360635478</v>
      </c>
      <c r="F10">
        <f>$F$3</f>
        <v>100</v>
      </c>
      <c r="G10" s="3">
        <f>B10-E10-F10</f>
        <v>499564.51046393643</v>
      </c>
      <c r="H10" s="5">
        <f>A10/12</f>
        <v>8.3333333333333329E-2</v>
      </c>
    </row>
    <row r="11" spans="1:12" x14ac:dyDescent="0.25">
      <c r="A11">
        <v>2</v>
      </c>
      <c r="B11" s="3">
        <f>G10</f>
        <v>499564.51046393643</v>
      </c>
      <c r="C11" s="4">
        <f t="shared" ref="C11:C74" si="0">-PMT($C$6,$C$3,$C$7,0,0)</f>
        <v>3668.8228693968813</v>
      </c>
      <c r="D11" s="3">
        <f t="shared" ref="D11:D21" si="1">B11*$C$6</f>
        <v>3330.4300697595763</v>
      </c>
      <c r="E11" s="4">
        <f t="shared" ref="E11:E21" si="2">ABS(C11-D11)</f>
        <v>338.39279963730496</v>
      </c>
      <c r="F11">
        <f t="shared" ref="F11:F74" si="3">$F$3</f>
        <v>100</v>
      </c>
      <c r="G11" s="3">
        <f t="shared" ref="G11:G74" si="4">B11-E11-F11</f>
        <v>499126.11766429915</v>
      </c>
      <c r="H11" s="5">
        <f t="shared" ref="H11:H21" si="5">A11/12</f>
        <v>0.16666666666666666</v>
      </c>
    </row>
    <row r="12" spans="1:12" x14ac:dyDescent="0.25">
      <c r="A12">
        <v>3</v>
      </c>
      <c r="B12" s="3">
        <f t="shared" ref="B12:B21" si="6">G11</f>
        <v>499126.11766429915</v>
      </c>
      <c r="C12" s="4">
        <f t="shared" si="0"/>
        <v>3668.8228693968813</v>
      </c>
      <c r="D12" s="3">
        <f t="shared" si="1"/>
        <v>3327.5074510953277</v>
      </c>
      <c r="E12" s="4">
        <f t="shared" si="2"/>
        <v>341.31541830155356</v>
      </c>
      <c r="F12">
        <f t="shared" si="3"/>
        <v>100</v>
      </c>
      <c r="G12" s="3">
        <f t="shared" si="4"/>
        <v>498684.80224599759</v>
      </c>
      <c r="H12" s="5">
        <f t="shared" si="5"/>
        <v>0.25</v>
      </c>
    </row>
    <row r="13" spans="1:12" x14ac:dyDescent="0.25">
      <c r="A13">
        <v>4</v>
      </c>
      <c r="B13" s="3">
        <f t="shared" si="6"/>
        <v>498684.80224599759</v>
      </c>
      <c r="C13" s="4">
        <f t="shared" si="0"/>
        <v>3668.8228693968813</v>
      </c>
      <c r="D13" s="3">
        <f t="shared" si="1"/>
        <v>3324.5653483066508</v>
      </c>
      <c r="E13" s="4">
        <f t="shared" si="2"/>
        <v>344.25752109023051</v>
      </c>
      <c r="F13">
        <f t="shared" si="3"/>
        <v>100</v>
      </c>
      <c r="G13" s="3">
        <f t="shared" si="4"/>
        <v>498240.54472490738</v>
      </c>
      <c r="H13" s="5">
        <f t="shared" si="5"/>
        <v>0.33333333333333331</v>
      </c>
    </row>
    <row r="14" spans="1:12" x14ac:dyDescent="0.25">
      <c r="A14">
        <v>5</v>
      </c>
      <c r="B14" s="3">
        <f t="shared" si="6"/>
        <v>498240.54472490738</v>
      </c>
      <c r="C14" s="4">
        <f t="shared" si="0"/>
        <v>3668.8228693968813</v>
      </c>
      <c r="D14" s="3">
        <f t="shared" si="1"/>
        <v>3321.6036314993826</v>
      </c>
      <c r="E14" s="4">
        <f t="shared" si="2"/>
        <v>347.21923789749872</v>
      </c>
      <c r="F14">
        <f t="shared" si="3"/>
        <v>100</v>
      </c>
      <c r="G14" s="3">
        <f t="shared" si="4"/>
        <v>497793.32548700989</v>
      </c>
      <c r="H14" s="5">
        <f t="shared" si="5"/>
        <v>0.41666666666666669</v>
      </c>
    </row>
    <row r="15" spans="1:12" x14ac:dyDescent="0.25">
      <c r="A15">
        <v>6</v>
      </c>
      <c r="B15" s="3">
        <f t="shared" si="6"/>
        <v>497793.32548700989</v>
      </c>
      <c r="C15" s="4">
        <f t="shared" si="0"/>
        <v>3668.8228693968813</v>
      </c>
      <c r="D15" s="3">
        <f t="shared" si="1"/>
        <v>3318.6221699133994</v>
      </c>
      <c r="E15" s="4">
        <f t="shared" si="2"/>
        <v>350.20069948348191</v>
      </c>
      <c r="F15">
        <f t="shared" si="3"/>
        <v>100</v>
      </c>
      <c r="G15" s="3">
        <f t="shared" si="4"/>
        <v>497343.12478752638</v>
      </c>
      <c r="H15" s="5">
        <f t="shared" si="5"/>
        <v>0.5</v>
      </c>
    </row>
    <row r="16" spans="1:12" x14ac:dyDescent="0.25">
      <c r="A16">
        <v>7</v>
      </c>
      <c r="B16" s="3">
        <f t="shared" si="6"/>
        <v>497343.12478752638</v>
      </c>
      <c r="C16" s="4">
        <f t="shared" si="0"/>
        <v>3668.8228693968813</v>
      </c>
      <c r="D16" s="3">
        <f t="shared" si="1"/>
        <v>3315.6208319168427</v>
      </c>
      <c r="E16" s="4">
        <f t="shared" si="2"/>
        <v>353.2020374800386</v>
      </c>
      <c r="F16">
        <f t="shared" si="3"/>
        <v>100</v>
      </c>
      <c r="G16" s="3">
        <f t="shared" si="4"/>
        <v>496889.92275004636</v>
      </c>
      <c r="H16" s="5">
        <f t="shared" si="5"/>
        <v>0.58333333333333337</v>
      </c>
      <c r="J16" s="10" t="s">
        <v>14</v>
      </c>
      <c r="K16" s="10" t="s">
        <v>15</v>
      </c>
      <c r="L16" s="10" t="s">
        <v>16</v>
      </c>
    </row>
    <row r="17" spans="1:13" x14ac:dyDescent="0.25">
      <c r="A17">
        <v>8</v>
      </c>
      <c r="B17" s="3">
        <f t="shared" si="6"/>
        <v>496889.92275004636</v>
      </c>
      <c r="C17" s="4">
        <f t="shared" si="0"/>
        <v>3668.8228693968813</v>
      </c>
      <c r="D17" s="3">
        <f t="shared" si="1"/>
        <v>3312.5994850003094</v>
      </c>
      <c r="E17" s="4">
        <f t="shared" si="2"/>
        <v>356.22338439657187</v>
      </c>
      <c r="F17">
        <f t="shared" si="3"/>
        <v>100</v>
      </c>
      <c r="G17" s="3">
        <f t="shared" si="4"/>
        <v>496433.69936564978</v>
      </c>
      <c r="H17" s="5">
        <f t="shared" si="5"/>
        <v>0.66666666666666663</v>
      </c>
      <c r="J17" s="8">
        <v>0</v>
      </c>
      <c r="K17" s="8">
        <v>257</v>
      </c>
      <c r="L17" s="9">
        <f>NPER($C$6,-($C$10+J17),$C$7,0,0)</f>
        <v>360.00000000000341</v>
      </c>
      <c r="M17" s="4">
        <f>PV($C$6,L17,$C$10+J17,0,0)</f>
        <v>-499999.99999999994</v>
      </c>
    </row>
    <row r="18" spans="1:13" x14ac:dyDescent="0.25">
      <c r="A18">
        <v>9</v>
      </c>
      <c r="B18" s="3">
        <f t="shared" si="6"/>
        <v>496433.69936564978</v>
      </c>
      <c r="C18" s="4">
        <f t="shared" si="0"/>
        <v>3668.8228693968813</v>
      </c>
      <c r="D18" s="3">
        <f t="shared" si="1"/>
        <v>3309.5579957709988</v>
      </c>
      <c r="E18" s="4">
        <f t="shared" si="2"/>
        <v>359.2648736258825</v>
      </c>
      <c r="F18">
        <f t="shared" si="3"/>
        <v>100</v>
      </c>
      <c r="G18" s="3">
        <f t="shared" si="4"/>
        <v>495974.43449202389</v>
      </c>
      <c r="H18" s="5">
        <f t="shared" si="5"/>
        <v>0.75</v>
      </c>
      <c r="J18" s="8">
        <v>100</v>
      </c>
      <c r="K18" s="8">
        <v>226</v>
      </c>
      <c r="L18" s="9">
        <f t="shared" ref="L18:L27" si="7">NPER($C$6,-($C$10+J18),$C$7,0,0)</f>
        <v>324.78491270639222</v>
      </c>
      <c r="M18" s="4">
        <f t="shared" ref="M18:M27" si="8">PV($C$6,L18,$C$10+J18,0,0)</f>
        <v>-499999.99999999994</v>
      </c>
    </row>
    <row r="19" spans="1:13" x14ac:dyDescent="0.25">
      <c r="A19">
        <v>10</v>
      </c>
      <c r="B19" s="3">
        <f t="shared" si="6"/>
        <v>495974.43449202389</v>
      </c>
      <c r="C19" s="4">
        <f t="shared" si="0"/>
        <v>3668.8228693968813</v>
      </c>
      <c r="D19" s="3">
        <f t="shared" si="1"/>
        <v>3306.4962299468261</v>
      </c>
      <c r="E19" s="4">
        <f t="shared" si="2"/>
        <v>362.32663945005515</v>
      </c>
      <c r="F19">
        <f t="shared" si="3"/>
        <v>100</v>
      </c>
      <c r="G19" s="3">
        <f t="shared" si="4"/>
        <v>495512.10785257386</v>
      </c>
      <c r="H19" s="5">
        <f t="shared" si="5"/>
        <v>0.83333333333333337</v>
      </c>
      <c r="J19" s="8">
        <v>200</v>
      </c>
      <c r="K19" s="8">
        <v>202</v>
      </c>
      <c r="L19" s="9">
        <f t="shared" si="7"/>
        <v>297.61630049957557</v>
      </c>
      <c r="M19" s="4">
        <f t="shared" si="8"/>
        <v>-500000.00000000006</v>
      </c>
    </row>
    <row r="20" spans="1:13" x14ac:dyDescent="0.25">
      <c r="A20">
        <v>11</v>
      </c>
      <c r="B20" s="3">
        <f t="shared" si="6"/>
        <v>495512.10785257386</v>
      </c>
      <c r="C20" s="4">
        <f t="shared" si="0"/>
        <v>3668.8228693968813</v>
      </c>
      <c r="D20" s="3">
        <f t="shared" si="1"/>
        <v>3303.4140523504925</v>
      </c>
      <c r="E20" s="4">
        <f t="shared" si="2"/>
        <v>365.40881704638878</v>
      </c>
      <c r="F20">
        <f t="shared" si="3"/>
        <v>100</v>
      </c>
      <c r="G20" s="3">
        <f t="shared" si="4"/>
        <v>495046.69903552748</v>
      </c>
      <c r="H20" s="5">
        <f t="shared" si="5"/>
        <v>0.91666666666666663</v>
      </c>
      <c r="J20" s="8">
        <v>300</v>
      </c>
      <c r="K20" s="8">
        <v>184</v>
      </c>
      <c r="L20" s="9">
        <f t="shared" si="7"/>
        <v>275.68928006131813</v>
      </c>
      <c r="M20" s="4">
        <f t="shared" si="8"/>
        <v>-500000.00000000006</v>
      </c>
    </row>
    <row r="21" spans="1:13" x14ac:dyDescent="0.25">
      <c r="A21">
        <v>12</v>
      </c>
      <c r="B21" s="3">
        <f t="shared" si="6"/>
        <v>495046.69903552748</v>
      </c>
      <c r="C21" s="4">
        <f t="shared" si="0"/>
        <v>3668.8228693968813</v>
      </c>
      <c r="D21" s="3">
        <f t="shared" si="1"/>
        <v>3300.3113269035166</v>
      </c>
      <c r="E21" s="4">
        <f t="shared" si="2"/>
        <v>368.51154249336469</v>
      </c>
      <c r="F21">
        <f t="shared" si="3"/>
        <v>100</v>
      </c>
      <c r="G21" s="3">
        <f t="shared" si="4"/>
        <v>494578.18749303411</v>
      </c>
      <c r="H21" s="5">
        <f t="shared" si="5"/>
        <v>1</v>
      </c>
      <c r="J21" s="8">
        <v>400</v>
      </c>
      <c r="K21" s="8">
        <v>169</v>
      </c>
      <c r="L21" s="9">
        <f t="shared" si="7"/>
        <v>257.44024454074207</v>
      </c>
      <c r="M21" s="4">
        <f t="shared" si="8"/>
        <v>-499999.99999999994</v>
      </c>
    </row>
    <row r="22" spans="1:13" x14ac:dyDescent="0.25">
      <c r="A22">
        <v>13</v>
      </c>
      <c r="B22" s="3">
        <f t="shared" ref="B22:B85" si="9">G21</f>
        <v>494578.18749303411</v>
      </c>
      <c r="C22" s="4">
        <f t="shared" si="0"/>
        <v>3668.8228693968813</v>
      </c>
      <c r="D22" s="3">
        <f t="shared" ref="D22:D85" si="10">B22*$C$6</f>
        <v>3297.1879166202275</v>
      </c>
      <c r="E22" s="4">
        <f t="shared" ref="E22:E85" si="11">ABS(C22-D22)</f>
        <v>371.63495277665379</v>
      </c>
      <c r="F22">
        <f t="shared" si="3"/>
        <v>100</v>
      </c>
      <c r="G22" s="3">
        <f t="shared" si="4"/>
        <v>494106.55254025746</v>
      </c>
      <c r="H22" s="5">
        <f t="shared" ref="H22:H85" si="12">A22/12</f>
        <v>1.0833333333333333</v>
      </c>
      <c r="J22" s="8">
        <v>500</v>
      </c>
      <c r="K22" s="8">
        <v>156</v>
      </c>
      <c r="L22" s="9">
        <f t="shared" si="7"/>
        <v>241.90847040749526</v>
      </c>
      <c r="M22" s="4">
        <f t="shared" si="8"/>
        <v>-500000</v>
      </c>
    </row>
    <row r="23" spans="1:13" x14ac:dyDescent="0.25">
      <c r="A23">
        <v>14</v>
      </c>
      <c r="B23" s="3">
        <f t="shared" si="9"/>
        <v>494106.55254025746</v>
      </c>
      <c r="C23" s="4">
        <f t="shared" si="0"/>
        <v>3668.8228693968813</v>
      </c>
      <c r="D23" s="3">
        <f t="shared" si="10"/>
        <v>3294.0436836017166</v>
      </c>
      <c r="E23" s="4">
        <f t="shared" si="11"/>
        <v>374.77918579516472</v>
      </c>
      <c r="F23">
        <f t="shared" si="3"/>
        <v>100</v>
      </c>
      <c r="G23" s="3">
        <f t="shared" si="4"/>
        <v>493631.77335446229</v>
      </c>
      <c r="H23" s="5">
        <f t="shared" si="12"/>
        <v>1.1666666666666667</v>
      </c>
      <c r="J23" s="8">
        <v>600</v>
      </c>
      <c r="K23" s="8">
        <v>145</v>
      </c>
      <c r="L23" s="9">
        <f t="shared" si="7"/>
        <v>228.46168617155382</v>
      </c>
      <c r="M23" s="4">
        <f t="shared" si="8"/>
        <v>-500000.00000000006</v>
      </c>
    </row>
    <row r="24" spans="1:13" x14ac:dyDescent="0.25">
      <c r="A24">
        <v>15</v>
      </c>
      <c r="B24" s="3">
        <f t="shared" si="9"/>
        <v>493631.77335446229</v>
      </c>
      <c r="C24" s="4">
        <f t="shared" si="0"/>
        <v>3668.8228693968813</v>
      </c>
      <c r="D24" s="3">
        <f t="shared" si="10"/>
        <v>3290.8784890297488</v>
      </c>
      <c r="E24" s="4">
        <f t="shared" si="11"/>
        <v>377.94438036713245</v>
      </c>
      <c r="F24">
        <f t="shared" si="3"/>
        <v>100</v>
      </c>
      <c r="G24" s="3">
        <f t="shared" si="4"/>
        <v>493153.82897409517</v>
      </c>
      <c r="H24" s="5">
        <f t="shared" si="12"/>
        <v>1.25</v>
      </c>
      <c r="J24" s="8">
        <v>700</v>
      </c>
      <c r="K24" s="8">
        <v>136</v>
      </c>
      <c r="L24" s="9">
        <f t="shared" si="7"/>
        <v>216.66190901380494</v>
      </c>
      <c r="M24" s="4">
        <f t="shared" si="8"/>
        <v>-500000</v>
      </c>
    </row>
    <row r="25" spans="1:13" x14ac:dyDescent="0.25">
      <c r="A25">
        <v>16</v>
      </c>
      <c r="B25" s="3">
        <f t="shared" si="9"/>
        <v>493153.82897409517</v>
      </c>
      <c r="C25" s="4">
        <f t="shared" si="0"/>
        <v>3668.8228693968813</v>
      </c>
      <c r="D25" s="3">
        <f t="shared" si="10"/>
        <v>3287.6921931606348</v>
      </c>
      <c r="E25" s="4">
        <f t="shared" si="11"/>
        <v>381.13067623624647</v>
      </c>
      <c r="F25">
        <f t="shared" si="3"/>
        <v>100</v>
      </c>
      <c r="G25" s="3">
        <f t="shared" si="4"/>
        <v>492672.69829785894</v>
      </c>
      <c r="H25" s="5">
        <f t="shared" si="12"/>
        <v>1.3333333333333333</v>
      </c>
      <c r="J25" s="8">
        <v>800</v>
      </c>
      <c r="K25" s="8">
        <v>128</v>
      </c>
      <c r="L25" s="9">
        <f t="shared" si="7"/>
        <v>206.19344694150834</v>
      </c>
      <c r="M25" s="4">
        <f t="shared" si="8"/>
        <v>-500000</v>
      </c>
    </row>
    <row r="26" spans="1:13" x14ac:dyDescent="0.25">
      <c r="A26">
        <v>17</v>
      </c>
      <c r="B26" s="3">
        <f t="shared" si="9"/>
        <v>492672.69829785894</v>
      </c>
      <c r="C26" s="4">
        <f t="shared" si="0"/>
        <v>3668.8228693968813</v>
      </c>
      <c r="D26" s="3">
        <f t="shared" si="10"/>
        <v>3284.4846553190596</v>
      </c>
      <c r="E26" s="4">
        <f t="shared" si="11"/>
        <v>384.3382140778217</v>
      </c>
      <c r="F26">
        <f t="shared" si="3"/>
        <v>100</v>
      </c>
      <c r="G26" s="3">
        <f t="shared" si="4"/>
        <v>492188.36008378112</v>
      </c>
      <c r="H26" s="5">
        <f t="shared" si="12"/>
        <v>1.4166666666666667</v>
      </c>
      <c r="J26" s="8">
        <v>900</v>
      </c>
      <c r="K26" s="8">
        <v>121</v>
      </c>
      <c r="L26" s="9">
        <f t="shared" si="7"/>
        <v>196.82141755577268</v>
      </c>
      <c r="M26" s="4">
        <f t="shared" si="8"/>
        <v>-500000.00000000006</v>
      </c>
    </row>
    <row r="27" spans="1:13" x14ac:dyDescent="0.25">
      <c r="A27">
        <v>18</v>
      </c>
      <c r="B27" s="3">
        <f t="shared" si="9"/>
        <v>492188.36008378112</v>
      </c>
      <c r="C27" s="4">
        <f t="shared" si="0"/>
        <v>3668.8228693968813</v>
      </c>
      <c r="D27" s="3">
        <f t="shared" si="10"/>
        <v>3281.2557338918746</v>
      </c>
      <c r="E27" s="4">
        <f t="shared" si="11"/>
        <v>387.56713550500672</v>
      </c>
      <c r="F27">
        <f t="shared" si="3"/>
        <v>100</v>
      </c>
      <c r="G27" s="3">
        <f t="shared" si="4"/>
        <v>491700.7929482761</v>
      </c>
      <c r="H27" s="5">
        <f t="shared" si="12"/>
        <v>1.5</v>
      </c>
      <c r="J27" s="8">
        <v>1000</v>
      </c>
      <c r="K27" s="8">
        <v>115</v>
      </c>
      <c r="L27" s="9">
        <f t="shared" si="7"/>
        <v>188.36647040383031</v>
      </c>
      <c r="M27" s="4">
        <f t="shared" si="8"/>
        <v>-499999.99999999994</v>
      </c>
    </row>
    <row r="28" spans="1:13" x14ac:dyDescent="0.25">
      <c r="A28">
        <v>19</v>
      </c>
      <c r="B28" s="3">
        <f t="shared" si="9"/>
        <v>491700.7929482761</v>
      </c>
      <c r="C28" s="4">
        <f t="shared" si="0"/>
        <v>3668.8228693968813</v>
      </c>
      <c r="D28" s="3">
        <f t="shared" si="10"/>
        <v>3278.0052863218407</v>
      </c>
      <c r="E28" s="4">
        <f t="shared" si="11"/>
        <v>390.8175830750406</v>
      </c>
      <c r="F28">
        <f t="shared" si="3"/>
        <v>100</v>
      </c>
      <c r="G28" s="3">
        <f t="shared" si="4"/>
        <v>491209.97536520107</v>
      </c>
      <c r="H28" s="5">
        <f t="shared" si="12"/>
        <v>1.5833333333333333</v>
      </c>
    </row>
    <row r="29" spans="1:13" x14ac:dyDescent="0.25">
      <c r="A29">
        <v>20</v>
      </c>
      <c r="B29" s="3">
        <f t="shared" si="9"/>
        <v>491209.97536520107</v>
      </c>
      <c r="C29" s="4">
        <f t="shared" si="0"/>
        <v>3668.8228693968813</v>
      </c>
      <c r="D29" s="3">
        <f t="shared" si="10"/>
        <v>3274.7331691013405</v>
      </c>
      <c r="E29" s="4">
        <f t="shared" si="11"/>
        <v>394.08970029554075</v>
      </c>
      <c r="F29">
        <f t="shared" si="3"/>
        <v>100</v>
      </c>
      <c r="G29" s="3">
        <f t="shared" si="4"/>
        <v>490715.88566490554</v>
      </c>
      <c r="H29" s="5">
        <f t="shared" si="12"/>
        <v>1.6666666666666667</v>
      </c>
    </row>
    <row r="30" spans="1:13" x14ac:dyDescent="0.25">
      <c r="A30">
        <v>21</v>
      </c>
      <c r="B30" s="3">
        <f t="shared" si="9"/>
        <v>490715.88566490554</v>
      </c>
      <c r="C30" s="4">
        <f t="shared" si="0"/>
        <v>3668.8228693968813</v>
      </c>
      <c r="D30" s="3">
        <f t="shared" si="10"/>
        <v>3271.439237766037</v>
      </c>
      <c r="E30" s="4">
        <f t="shared" si="11"/>
        <v>397.38363163084432</v>
      </c>
      <c r="F30">
        <f t="shared" si="3"/>
        <v>100</v>
      </c>
      <c r="G30" s="3">
        <f t="shared" si="4"/>
        <v>490218.50203327468</v>
      </c>
      <c r="H30" s="5">
        <f t="shared" si="12"/>
        <v>1.75</v>
      </c>
    </row>
    <row r="31" spans="1:13" x14ac:dyDescent="0.25">
      <c r="A31">
        <v>22</v>
      </c>
      <c r="B31" s="3">
        <f t="shared" si="9"/>
        <v>490218.50203327468</v>
      </c>
      <c r="C31" s="4">
        <f t="shared" si="0"/>
        <v>3668.8228693968813</v>
      </c>
      <c r="D31" s="3">
        <f t="shared" si="10"/>
        <v>3268.123346888498</v>
      </c>
      <c r="E31" s="4">
        <f t="shared" si="11"/>
        <v>400.69952250838332</v>
      </c>
      <c r="F31">
        <f t="shared" si="3"/>
        <v>100</v>
      </c>
      <c r="G31" s="3">
        <f t="shared" si="4"/>
        <v>489717.80251076631</v>
      </c>
      <c r="H31" s="5">
        <f t="shared" si="12"/>
        <v>1.8333333333333333</v>
      </c>
    </row>
    <row r="32" spans="1:13" x14ac:dyDescent="0.25">
      <c r="A32">
        <v>23</v>
      </c>
      <c r="B32" s="3">
        <f t="shared" si="9"/>
        <v>489717.80251076631</v>
      </c>
      <c r="C32" s="4">
        <f t="shared" si="0"/>
        <v>3668.8228693968813</v>
      </c>
      <c r="D32" s="3">
        <f t="shared" si="10"/>
        <v>3264.7853500717756</v>
      </c>
      <c r="E32" s="4">
        <f t="shared" si="11"/>
        <v>404.03751932510568</v>
      </c>
      <c r="F32">
        <f t="shared" si="3"/>
        <v>100</v>
      </c>
      <c r="G32" s="3">
        <f t="shared" si="4"/>
        <v>489213.76499144122</v>
      </c>
      <c r="H32" s="5">
        <f t="shared" si="12"/>
        <v>1.9166666666666667</v>
      </c>
    </row>
    <row r="33" spans="1:8" x14ac:dyDescent="0.25">
      <c r="A33">
        <v>24</v>
      </c>
      <c r="B33" s="3">
        <f t="shared" si="9"/>
        <v>489213.76499144122</v>
      </c>
      <c r="C33" s="4">
        <f t="shared" si="0"/>
        <v>3668.8228693968813</v>
      </c>
      <c r="D33" s="3">
        <f t="shared" si="10"/>
        <v>3261.4250999429419</v>
      </c>
      <c r="E33" s="4">
        <f t="shared" si="11"/>
        <v>407.39776945393942</v>
      </c>
      <c r="F33">
        <f t="shared" si="3"/>
        <v>100</v>
      </c>
      <c r="G33" s="3">
        <f t="shared" si="4"/>
        <v>488706.36722198728</v>
      </c>
      <c r="H33" s="5">
        <f t="shared" si="12"/>
        <v>2</v>
      </c>
    </row>
    <row r="34" spans="1:8" x14ac:dyDescent="0.25">
      <c r="A34">
        <v>25</v>
      </c>
      <c r="B34" s="3">
        <f t="shared" si="9"/>
        <v>488706.36722198728</v>
      </c>
      <c r="C34" s="4">
        <f t="shared" si="0"/>
        <v>3668.8228693968813</v>
      </c>
      <c r="D34" s="3">
        <f t="shared" si="10"/>
        <v>3258.042448146582</v>
      </c>
      <c r="E34" s="4">
        <f t="shared" si="11"/>
        <v>410.78042125029924</v>
      </c>
      <c r="F34">
        <f t="shared" si="3"/>
        <v>100</v>
      </c>
      <c r="G34" s="3">
        <f t="shared" si="4"/>
        <v>488195.58680073696</v>
      </c>
      <c r="H34" s="5">
        <f t="shared" si="12"/>
        <v>2.0833333333333335</v>
      </c>
    </row>
    <row r="35" spans="1:8" x14ac:dyDescent="0.25">
      <c r="A35">
        <v>26</v>
      </c>
      <c r="B35" s="3">
        <f t="shared" si="9"/>
        <v>488195.58680073696</v>
      </c>
      <c r="C35" s="4">
        <f t="shared" si="0"/>
        <v>3668.8228693968813</v>
      </c>
      <c r="D35" s="3">
        <f t="shared" si="10"/>
        <v>3254.6372453382464</v>
      </c>
      <c r="E35" s="4">
        <f t="shared" si="11"/>
        <v>414.18562405863486</v>
      </c>
      <c r="F35">
        <f t="shared" si="3"/>
        <v>100</v>
      </c>
      <c r="G35" s="3">
        <f t="shared" si="4"/>
        <v>487681.40117667831</v>
      </c>
      <c r="H35" s="5">
        <f t="shared" si="12"/>
        <v>2.1666666666666665</v>
      </c>
    </row>
    <row r="36" spans="1:8" x14ac:dyDescent="0.25">
      <c r="A36">
        <v>27</v>
      </c>
      <c r="B36" s="3">
        <f t="shared" si="9"/>
        <v>487681.40117667831</v>
      </c>
      <c r="C36" s="4">
        <f t="shared" si="0"/>
        <v>3668.8228693968813</v>
      </c>
      <c r="D36" s="3">
        <f t="shared" si="10"/>
        <v>3251.2093411778555</v>
      </c>
      <c r="E36" s="4">
        <f t="shared" si="11"/>
        <v>417.61352821902574</v>
      </c>
      <c r="F36">
        <f t="shared" si="3"/>
        <v>100</v>
      </c>
      <c r="G36" s="3">
        <f t="shared" si="4"/>
        <v>487163.78764845926</v>
      </c>
      <c r="H36" s="5">
        <f t="shared" si="12"/>
        <v>2.25</v>
      </c>
    </row>
    <row r="37" spans="1:8" x14ac:dyDescent="0.25">
      <c r="A37">
        <v>28</v>
      </c>
      <c r="B37" s="3">
        <f t="shared" si="9"/>
        <v>487163.78764845926</v>
      </c>
      <c r="C37" s="4">
        <f t="shared" si="0"/>
        <v>3668.8228693968813</v>
      </c>
      <c r="D37" s="3">
        <f t="shared" si="10"/>
        <v>3247.7585843230618</v>
      </c>
      <c r="E37" s="4">
        <f t="shared" si="11"/>
        <v>421.06428507381952</v>
      </c>
      <c r="F37">
        <f t="shared" si="3"/>
        <v>100</v>
      </c>
      <c r="G37" s="3">
        <f t="shared" si="4"/>
        <v>486642.72336338542</v>
      </c>
      <c r="H37" s="5">
        <f t="shared" si="12"/>
        <v>2.3333333333333335</v>
      </c>
    </row>
    <row r="38" spans="1:8" x14ac:dyDescent="0.25">
      <c r="A38">
        <v>29</v>
      </c>
      <c r="B38" s="3">
        <f t="shared" si="9"/>
        <v>486642.72336338542</v>
      </c>
      <c r="C38" s="4">
        <f t="shared" si="0"/>
        <v>3668.8228693968813</v>
      </c>
      <c r="D38" s="3">
        <f t="shared" si="10"/>
        <v>3244.2848224225695</v>
      </c>
      <c r="E38" s="4">
        <f t="shared" si="11"/>
        <v>424.53804697431178</v>
      </c>
      <c r="F38">
        <f t="shared" si="3"/>
        <v>100</v>
      </c>
      <c r="G38" s="3">
        <f t="shared" si="4"/>
        <v>486118.18531641108</v>
      </c>
      <c r="H38" s="5">
        <f t="shared" si="12"/>
        <v>2.4166666666666665</v>
      </c>
    </row>
    <row r="39" spans="1:8" x14ac:dyDescent="0.25">
      <c r="A39">
        <v>30</v>
      </c>
      <c r="B39" s="3">
        <f t="shared" si="9"/>
        <v>486118.18531641108</v>
      </c>
      <c r="C39" s="4">
        <f t="shared" si="0"/>
        <v>3668.8228693968813</v>
      </c>
      <c r="D39" s="3">
        <f t="shared" si="10"/>
        <v>3240.7879021094072</v>
      </c>
      <c r="E39" s="4">
        <f t="shared" si="11"/>
        <v>428.03496728747405</v>
      </c>
      <c r="F39">
        <f t="shared" si="3"/>
        <v>100</v>
      </c>
      <c r="G39" s="3">
        <f t="shared" si="4"/>
        <v>485590.15034912358</v>
      </c>
      <c r="H39" s="5">
        <f t="shared" si="12"/>
        <v>2.5</v>
      </c>
    </row>
    <row r="40" spans="1:8" x14ac:dyDescent="0.25">
      <c r="A40">
        <v>31</v>
      </c>
      <c r="B40" s="3">
        <f t="shared" si="9"/>
        <v>485590.15034912358</v>
      </c>
      <c r="C40" s="4">
        <f t="shared" si="0"/>
        <v>3668.8228693968813</v>
      </c>
      <c r="D40" s="3">
        <f t="shared" si="10"/>
        <v>3237.2676689941572</v>
      </c>
      <c r="E40" s="4">
        <f t="shared" si="11"/>
        <v>431.55520040272404</v>
      </c>
      <c r="F40">
        <f t="shared" si="3"/>
        <v>100</v>
      </c>
      <c r="G40" s="3">
        <f t="shared" si="4"/>
        <v>485058.59514872084</v>
      </c>
      <c r="H40" s="5">
        <f t="shared" si="12"/>
        <v>2.5833333333333335</v>
      </c>
    </row>
    <row r="41" spans="1:8" x14ac:dyDescent="0.25">
      <c r="A41">
        <v>32</v>
      </c>
      <c r="B41" s="3">
        <f t="shared" si="9"/>
        <v>485058.59514872084</v>
      </c>
      <c r="C41" s="4">
        <f t="shared" si="0"/>
        <v>3668.8228693968813</v>
      </c>
      <c r="D41" s="3">
        <f t="shared" si="10"/>
        <v>3233.7239676581389</v>
      </c>
      <c r="E41" s="4">
        <f t="shared" si="11"/>
        <v>435.09890173874237</v>
      </c>
      <c r="F41">
        <f t="shared" si="3"/>
        <v>100</v>
      </c>
      <c r="G41" s="3">
        <f t="shared" si="4"/>
        <v>484523.49624698207</v>
      </c>
      <c r="H41" s="5">
        <f t="shared" si="12"/>
        <v>2.6666666666666665</v>
      </c>
    </row>
    <row r="42" spans="1:8" x14ac:dyDescent="0.25">
      <c r="A42">
        <v>33</v>
      </c>
      <c r="B42" s="3">
        <f t="shared" si="9"/>
        <v>484523.49624698207</v>
      </c>
      <c r="C42" s="4">
        <f t="shared" si="0"/>
        <v>3668.8228693968813</v>
      </c>
      <c r="D42" s="3">
        <f t="shared" si="10"/>
        <v>3230.1566416465475</v>
      </c>
      <c r="E42" s="4">
        <f t="shared" si="11"/>
        <v>438.66622775033375</v>
      </c>
      <c r="F42">
        <f t="shared" si="3"/>
        <v>100</v>
      </c>
      <c r="G42" s="3">
        <f t="shared" si="4"/>
        <v>483984.83001923177</v>
      </c>
      <c r="H42" s="5">
        <f t="shared" si="12"/>
        <v>2.75</v>
      </c>
    </row>
    <row r="43" spans="1:8" x14ac:dyDescent="0.25">
      <c r="A43">
        <v>34</v>
      </c>
      <c r="B43" s="3">
        <f t="shared" si="9"/>
        <v>483984.83001923177</v>
      </c>
      <c r="C43" s="4">
        <f t="shared" si="0"/>
        <v>3668.8228693968813</v>
      </c>
      <c r="D43" s="3">
        <f t="shared" si="10"/>
        <v>3226.5655334615453</v>
      </c>
      <c r="E43" s="4">
        <f t="shared" si="11"/>
        <v>442.25733593533596</v>
      </c>
      <c r="F43">
        <f t="shared" si="3"/>
        <v>100</v>
      </c>
      <c r="G43" s="3">
        <f t="shared" si="4"/>
        <v>483442.57268329646</v>
      </c>
      <c r="H43" s="5">
        <f t="shared" si="12"/>
        <v>2.8333333333333335</v>
      </c>
    </row>
    <row r="44" spans="1:8" x14ac:dyDescent="0.25">
      <c r="A44">
        <v>35</v>
      </c>
      <c r="B44" s="3">
        <f t="shared" si="9"/>
        <v>483442.57268329646</v>
      </c>
      <c r="C44" s="4">
        <f t="shared" si="0"/>
        <v>3668.8228693968813</v>
      </c>
      <c r="D44" s="3">
        <f t="shared" si="10"/>
        <v>3222.9504845553101</v>
      </c>
      <c r="E44" s="4">
        <f t="shared" si="11"/>
        <v>445.87238484157115</v>
      </c>
      <c r="F44">
        <f t="shared" si="3"/>
        <v>100</v>
      </c>
      <c r="G44" s="3">
        <f t="shared" si="4"/>
        <v>482896.7002984549</v>
      </c>
      <c r="H44" s="5">
        <f t="shared" si="12"/>
        <v>2.9166666666666665</v>
      </c>
    </row>
    <row r="45" spans="1:8" x14ac:dyDescent="0.25">
      <c r="A45">
        <v>36</v>
      </c>
      <c r="B45" s="3">
        <f t="shared" si="9"/>
        <v>482896.7002984549</v>
      </c>
      <c r="C45" s="4">
        <f t="shared" si="0"/>
        <v>3668.8228693968813</v>
      </c>
      <c r="D45" s="3">
        <f t="shared" si="10"/>
        <v>3219.3113353230328</v>
      </c>
      <c r="E45" s="4">
        <f t="shared" si="11"/>
        <v>449.51153407384845</v>
      </c>
      <c r="F45">
        <f t="shared" si="3"/>
        <v>100</v>
      </c>
      <c r="G45" s="3">
        <f t="shared" si="4"/>
        <v>482347.18876438105</v>
      </c>
      <c r="H45" s="5">
        <f t="shared" si="12"/>
        <v>3</v>
      </c>
    </row>
    <row r="46" spans="1:8" x14ac:dyDescent="0.25">
      <c r="A46">
        <v>37</v>
      </c>
      <c r="B46" s="3">
        <f t="shared" si="9"/>
        <v>482347.18876438105</v>
      </c>
      <c r="C46" s="4">
        <f t="shared" si="0"/>
        <v>3668.8228693968813</v>
      </c>
      <c r="D46" s="3">
        <f t="shared" si="10"/>
        <v>3215.6479250958737</v>
      </c>
      <c r="E46" s="4">
        <f t="shared" si="11"/>
        <v>453.1749443010076</v>
      </c>
      <c r="F46">
        <f t="shared" si="3"/>
        <v>100</v>
      </c>
      <c r="G46" s="3">
        <f t="shared" si="4"/>
        <v>481794.01382008003</v>
      </c>
      <c r="H46" s="5">
        <f t="shared" si="12"/>
        <v>3.0833333333333335</v>
      </c>
    </row>
    <row r="47" spans="1:8" x14ac:dyDescent="0.25">
      <c r="A47">
        <v>38</v>
      </c>
      <c r="B47" s="3">
        <f t="shared" si="9"/>
        <v>481794.01382008003</v>
      </c>
      <c r="C47" s="4">
        <f t="shared" si="0"/>
        <v>3668.8228693968813</v>
      </c>
      <c r="D47" s="3">
        <f t="shared" si="10"/>
        <v>3211.960092133867</v>
      </c>
      <c r="E47" s="4">
        <f t="shared" si="11"/>
        <v>456.86277726301432</v>
      </c>
      <c r="F47">
        <f t="shared" si="3"/>
        <v>100</v>
      </c>
      <c r="G47" s="3">
        <f t="shared" si="4"/>
        <v>481237.15104281699</v>
      </c>
      <c r="H47" s="5">
        <f t="shared" si="12"/>
        <v>3.1666666666666665</v>
      </c>
    </row>
    <row r="48" spans="1:8" x14ac:dyDescent="0.25">
      <c r="A48">
        <v>39</v>
      </c>
      <c r="B48" s="3">
        <f t="shared" si="9"/>
        <v>481237.15104281699</v>
      </c>
      <c r="C48" s="4">
        <f t="shared" si="0"/>
        <v>3668.8228693968813</v>
      </c>
      <c r="D48" s="3">
        <f t="shared" si="10"/>
        <v>3208.24767361878</v>
      </c>
      <c r="E48" s="4">
        <f t="shared" si="11"/>
        <v>460.57519577810126</v>
      </c>
      <c r="F48">
        <f t="shared" si="3"/>
        <v>100</v>
      </c>
      <c r="G48" s="3">
        <f t="shared" si="4"/>
        <v>480676.57584703888</v>
      </c>
      <c r="H48" s="5">
        <f t="shared" si="12"/>
        <v>3.25</v>
      </c>
    </row>
    <row r="49" spans="1:8" x14ac:dyDescent="0.25">
      <c r="A49">
        <v>40</v>
      </c>
      <c r="B49" s="3">
        <f t="shared" si="9"/>
        <v>480676.57584703888</v>
      </c>
      <c r="C49" s="4">
        <f t="shared" si="0"/>
        <v>3668.8228693968813</v>
      </c>
      <c r="D49" s="3">
        <f t="shared" si="10"/>
        <v>3204.510505646926</v>
      </c>
      <c r="E49" s="4">
        <f t="shared" si="11"/>
        <v>464.31236374995524</v>
      </c>
      <c r="F49">
        <f t="shared" si="3"/>
        <v>100</v>
      </c>
      <c r="G49" s="3">
        <f t="shared" si="4"/>
        <v>480112.26348328893</v>
      </c>
      <c r="H49" s="5">
        <f t="shared" si="12"/>
        <v>3.3333333333333335</v>
      </c>
    </row>
    <row r="50" spans="1:8" x14ac:dyDescent="0.25">
      <c r="A50">
        <v>41</v>
      </c>
      <c r="B50" s="3">
        <f t="shared" si="9"/>
        <v>480112.26348328893</v>
      </c>
      <c r="C50" s="4">
        <f t="shared" si="0"/>
        <v>3668.8228693968813</v>
      </c>
      <c r="D50" s="3">
        <f t="shared" si="10"/>
        <v>3200.7484232219263</v>
      </c>
      <c r="E50" s="4">
        <f t="shared" si="11"/>
        <v>468.07444617495503</v>
      </c>
      <c r="F50">
        <f t="shared" si="3"/>
        <v>100</v>
      </c>
      <c r="G50" s="3">
        <f t="shared" si="4"/>
        <v>479544.18903711397</v>
      </c>
      <c r="H50" s="5">
        <f t="shared" si="12"/>
        <v>3.4166666666666665</v>
      </c>
    </row>
    <row r="51" spans="1:8" x14ac:dyDescent="0.25">
      <c r="A51">
        <v>42</v>
      </c>
      <c r="B51" s="3">
        <f t="shared" si="9"/>
        <v>479544.18903711397</v>
      </c>
      <c r="C51" s="4">
        <f t="shared" si="0"/>
        <v>3668.8228693968813</v>
      </c>
      <c r="D51" s="3">
        <f t="shared" si="10"/>
        <v>3196.9612602474267</v>
      </c>
      <c r="E51" s="4">
        <f t="shared" si="11"/>
        <v>471.86160914945458</v>
      </c>
      <c r="F51">
        <f t="shared" si="3"/>
        <v>100</v>
      </c>
      <c r="G51" s="3">
        <f t="shared" si="4"/>
        <v>478972.32742796454</v>
      </c>
      <c r="H51" s="5">
        <f t="shared" si="12"/>
        <v>3.5</v>
      </c>
    </row>
    <row r="52" spans="1:8" x14ac:dyDescent="0.25">
      <c r="A52">
        <v>43</v>
      </c>
      <c r="B52" s="3">
        <f t="shared" si="9"/>
        <v>478972.32742796454</v>
      </c>
      <c r="C52" s="4">
        <f t="shared" si="0"/>
        <v>3668.8228693968813</v>
      </c>
      <c r="D52" s="3">
        <f t="shared" si="10"/>
        <v>3193.1488495197636</v>
      </c>
      <c r="E52" s="4">
        <f t="shared" si="11"/>
        <v>475.67401987711764</v>
      </c>
      <c r="F52">
        <f t="shared" si="3"/>
        <v>100</v>
      </c>
      <c r="G52" s="3">
        <f t="shared" si="4"/>
        <v>478396.65340808744</v>
      </c>
      <c r="H52" s="5">
        <f t="shared" si="12"/>
        <v>3.5833333333333335</v>
      </c>
    </row>
    <row r="53" spans="1:8" x14ac:dyDescent="0.25">
      <c r="A53">
        <v>44</v>
      </c>
      <c r="B53" s="3">
        <f t="shared" si="9"/>
        <v>478396.65340808744</v>
      </c>
      <c r="C53" s="4">
        <f t="shared" si="0"/>
        <v>3668.8228693968813</v>
      </c>
      <c r="D53" s="3">
        <f t="shared" si="10"/>
        <v>3189.311022720583</v>
      </c>
      <c r="E53" s="4">
        <f t="shared" si="11"/>
        <v>479.51184667629832</v>
      </c>
      <c r="F53">
        <f t="shared" si="3"/>
        <v>100</v>
      </c>
      <c r="G53" s="3">
        <f t="shared" si="4"/>
        <v>477817.14156141115</v>
      </c>
      <c r="H53" s="5">
        <f t="shared" si="12"/>
        <v>3.6666666666666665</v>
      </c>
    </row>
    <row r="54" spans="1:8" x14ac:dyDescent="0.25">
      <c r="A54">
        <v>45</v>
      </c>
      <c r="B54" s="3">
        <f t="shared" si="9"/>
        <v>477817.14156141115</v>
      </c>
      <c r="C54" s="4">
        <f t="shared" si="0"/>
        <v>3668.8228693968813</v>
      </c>
      <c r="D54" s="3">
        <f t="shared" si="10"/>
        <v>3185.4476104094078</v>
      </c>
      <c r="E54" s="4">
        <f t="shared" si="11"/>
        <v>483.37525898747344</v>
      </c>
      <c r="F54">
        <f t="shared" si="3"/>
        <v>100</v>
      </c>
      <c r="G54" s="3">
        <f t="shared" si="4"/>
        <v>477233.76630242367</v>
      </c>
      <c r="H54" s="5">
        <f t="shared" si="12"/>
        <v>3.75</v>
      </c>
    </row>
    <row r="55" spans="1:8" x14ac:dyDescent="0.25">
      <c r="A55">
        <v>46</v>
      </c>
      <c r="B55" s="3">
        <f t="shared" si="9"/>
        <v>477233.76630242367</v>
      </c>
      <c r="C55" s="4">
        <f t="shared" si="0"/>
        <v>3668.8228693968813</v>
      </c>
      <c r="D55" s="3">
        <f t="shared" si="10"/>
        <v>3181.5584420161581</v>
      </c>
      <c r="E55" s="4">
        <f t="shared" si="11"/>
        <v>487.26442738072319</v>
      </c>
      <c r="F55">
        <f t="shared" si="3"/>
        <v>100</v>
      </c>
      <c r="G55" s="3">
        <f t="shared" si="4"/>
        <v>476646.50187504297</v>
      </c>
      <c r="H55" s="5">
        <f t="shared" si="12"/>
        <v>3.8333333333333335</v>
      </c>
    </row>
    <row r="56" spans="1:8" x14ac:dyDescent="0.25">
      <c r="A56">
        <v>47</v>
      </c>
      <c r="B56" s="3">
        <f t="shared" si="9"/>
        <v>476646.50187504297</v>
      </c>
      <c r="C56" s="4">
        <f t="shared" si="0"/>
        <v>3668.8228693968813</v>
      </c>
      <c r="D56" s="3">
        <f t="shared" si="10"/>
        <v>3177.6433458336201</v>
      </c>
      <c r="E56" s="4">
        <f t="shared" si="11"/>
        <v>491.17952356326123</v>
      </c>
      <c r="F56">
        <f t="shared" si="3"/>
        <v>100</v>
      </c>
      <c r="G56" s="3">
        <f t="shared" si="4"/>
        <v>476055.32235147973</v>
      </c>
      <c r="H56" s="5">
        <f t="shared" si="12"/>
        <v>3.9166666666666665</v>
      </c>
    </row>
    <row r="57" spans="1:8" x14ac:dyDescent="0.25">
      <c r="A57">
        <v>48</v>
      </c>
      <c r="B57" s="3">
        <f t="shared" si="9"/>
        <v>476055.32235147973</v>
      </c>
      <c r="C57" s="4">
        <f t="shared" si="0"/>
        <v>3668.8228693968813</v>
      </c>
      <c r="D57" s="3">
        <f t="shared" si="10"/>
        <v>3173.702149009865</v>
      </c>
      <c r="E57" s="4">
        <f t="shared" si="11"/>
        <v>495.12072038701626</v>
      </c>
      <c r="F57">
        <f t="shared" si="3"/>
        <v>100</v>
      </c>
      <c r="G57" s="3">
        <f t="shared" si="4"/>
        <v>475460.2016310927</v>
      </c>
      <c r="H57" s="5">
        <f t="shared" si="12"/>
        <v>4</v>
      </c>
    </row>
    <row r="58" spans="1:8" x14ac:dyDescent="0.25">
      <c r="A58">
        <v>49</v>
      </c>
      <c r="B58" s="3">
        <f t="shared" si="9"/>
        <v>475460.2016310927</v>
      </c>
      <c r="C58" s="4">
        <f t="shared" si="0"/>
        <v>3668.8228693968813</v>
      </c>
      <c r="D58" s="3">
        <f t="shared" si="10"/>
        <v>3169.7346775406181</v>
      </c>
      <c r="E58" s="4">
        <f t="shared" si="11"/>
        <v>499.08819185626317</v>
      </c>
      <c r="F58">
        <f t="shared" si="3"/>
        <v>100</v>
      </c>
      <c r="G58" s="3">
        <f t="shared" si="4"/>
        <v>474861.11343923642</v>
      </c>
      <c r="H58" s="5">
        <f t="shared" si="12"/>
        <v>4.083333333333333</v>
      </c>
    </row>
    <row r="59" spans="1:8" x14ac:dyDescent="0.25">
      <c r="A59">
        <v>50</v>
      </c>
      <c r="B59" s="3">
        <f t="shared" si="9"/>
        <v>474861.11343923642</v>
      </c>
      <c r="C59" s="4">
        <f t="shared" si="0"/>
        <v>3668.8228693968813</v>
      </c>
      <c r="D59" s="3">
        <f t="shared" si="10"/>
        <v>3165.7407562615763</v>
      </c>
      <c r="E59" s="4">
        <f t="shared" si="11"/>
        <v>503.08211313530501</v>
      </c>
      <c r="F59">
        <f t="shared" si="3"/>
        <v>100</v>
      </c>
      <c r="G59" s="3">
        <f t="shared" si="4"/>
        <v>474258.0313261011</v>
      </c>
      <c r="H59" s="5">
        <f t="shared" si="12"/>
        <v>4.166666666666667</v>
      </c>
    </row>
    <row r="60" spans="1:8" x14ac:dyDescent="0.25">
      <c r="A60">
        <v>51</v>
      </c>
      <c r="B60" s="3">
        <f t="shared" si="9"/>
        <v>474258.0313261011</v>
      </c>
      <c r="C60" s="4">
        <f t="shared" si="0"/>
        <v>3668.8228693968813</v>
      </c>
      <c r="D60" s="3">
        <f t="shared" si="10"/>
        <v>3161.7202088406743</v>
      </c>
      <c r="E60" s="4">
        <f t="shared" si="11"/>
        <v>507.10266055620696</v>
      </c>
      <c r="F60">
        <f t="shared" si="3"/>
        <v>100</v>
      </c>
      <c r="G60" s="3">
        <f t="shared" si="4"/>
        <v>473650.9286655449</v>
      </c>
      <c r="H60" s="5">
        <f t="shared" si="12"/>
        <v>4.25</v>
      </c>
    </row>
    <row r="61" spans="1:8" x14ac:dyDescent="0.25">
      <c r="A61">
        <v>52</v>
      </c>
      <c r="B61" s="3">
        <f t="shared" si="9"/>
        <v>473650.9286655449</v>
      </c>
      <c r="C61" s="4">
        <f t="shared" si="0"/>
        <v>3668.8228693968813</v>
      </c>
      <c r="D61" s="3">
        <f t="shared" si="10"/>
        <v>3157.6728577702993</v>
      </c>
      <c r="E61" s="4">
        <f t="shared" si="11"/>
        <v>511.150011626582</v>
      </c>
      <c r="F61">
        <f t="shared" si="3"/>
        <v>100</v>
      </c>
      <c r="G61" s="3">
        <f t="shared" si="4"/>
        <v>473039.7786539183</v>
      </c>
      <c r="H61" s="5">
        <f t="shared" si="12"/>
        <v>4.333333333333333</v>
      </c>
    </row>
    <row r="62" spans="1:8" x14ac:dyDescent="0.25">
      <c r="A62">
        <v>53</v>
      </c>
      <c r="B62" s="3">
        <f t="shared" si="9"/>
        <v>473039.7786539183</v>
      </c>
      <c r="C62" s="4">
        <f t="shared" si="0"/>
        <v>3668.8228693968813</v>
      </c>
      <c r="D62" s="3">
        <f t="shared" si="10"/>
        <v>3153.5985243594555</v>
      </c>
      <c r="E62" s="4">
        <f t="shared" si="11"/>
        <v>515.22434503742579</v>
      </c>
      <c r="F62">
        <f t="shared" si="3"/>
        <v>100</v>
      </c>
      <c r="G62" s="3">
        <f t="shared" si="4"/>
        <v>472424.55430888088</v>
      </c>
      <c r="H62" s="5">
        <f t="shared" si="12"/>
        <v>4.416666666666667</v>
      </c>
    </row>
    <row r="63" spans="1:8" x14ac:dyDescent="0.25">
      <c r="A63">
        <v>54</v>
      </c>
      <c r="B63" s="3">
        <f t="shared" si="9"/>
        <v>472424.55430888088</v>
      </c>
      <c r="C63" s="4">
        <f t="shared" si="0"/>
        <v>3668.8228693968813</v>
      </c>
      <c r="D63" s="3">
        <f t="shared" si="10"/>
        <v>3149.4970287258725</v>
      </c>
      <c r="E63" s="4">
        <f t="shared" si="11"/>
        <v>519.32584067100879</v>
      </c>
      <c r="F63">
        <f t="shared" si="3"/>
        <v>100</v>
      </c>
      <c r="G63" s="3">
        <f t="shared" si="4"/>
        <v>471805.22846820985</v>
      </c>
      <c r="H63" s="5">
        <f t="shared" si="12"/>
        <v>4.5</v>
      </c>
    </row>
    <row r="64" spans="1:8" x14ac:dyDescent="0.25">
      <c r="A64">
        <v>55</v>
      </c>
      <c r="B64" s="3">
        <f t="shared" si="9"/>
        <v>471805.22846820985</v>
      </c>
      <c r="C64" s="4">
        <f t="shared" si="0"/>
        <v>3668.8228693968813</v>
      </c>
      <c r="D64" s="3">
        <f t="shared" si="10"/>
        <v>3145.368189788066</v>
      </c>
      <c r="E64" s="4">
        <f t="shared" si="11"/>
        <v>523.45467960881524</v>
      </c>
      <c r="F64">
        <f t="shared" si="3"/>
        <v>100</v>
      </c>
      <c r="G64" s="3">
        <f t="shared" si="4"/>
        <v>471181.77378860104</v>
      </c>
      <c r="H64" s="5">
        <f t="shared" si="12"/>
        <v>4.583333333333333</v>
      </c>
    </row>
    <row r="65" spans="1:8" x14ac:dyDescent="0.25">
      <c r="A65">
        <v>56</v>
      </c>
      <c r="B65" s="3">
        <f t="shared" si="9"/>
        <v>471181.77378860104</v>
      </c>
      <c r="C65" s="4">
        <f t="shared" si="0"/>
        <v>3668.8228693968813</v>
      </c>
      <c r="D65" s="3">
        <f t="shared" si="10"/>
        <v>3141.2118252573405</v>
      </c>
      <c r="E65" s="4">
        <f t="shared" si="11"/>
        <v>527.61104413954081</v>
      </c>
      <c r="F65">
        <f t="shared" si="3"/>
        <v>100</v>
      </c>
      <c r="G65" s="3">
        <f t="shared" si="4"/>
        <v>470554.1627444615</v>
      </c>
      <c r="H65" s="5">
        <f t="shared" si="12"/>
        <v>4.666666666666667</v>
      </c>
    </row>
    <row r="66" spans="1:8" x14ac:dyDescent="0.25">
      <c r="A66">
        <v>57</v>
      </c>
      <c r="B66" s="3">
        <f t="shared" si="9"/>
        <v>470554.1627444615</v>
      </c>
      <c r="C66" s="4">
        <f t="shared" si="0"/>
        <v>3668.8228693968813</v>
      </c>
      <c r="D66" s="3">
        <f t="shared" si="10"/>
        <v>3137.0277516297438</v>
      </c>
      <c r="E66" s="4">
        <f t="shared" si="11"/>
        <v>531.79511776713753</v>
      </c>
      <c r="F66">
        <f t="shared" si="3"/>
        <v>100</v>
      </c>
      <c r="G66" s="3">
        <f t="shared" si="4"/>
        <v>469922.36762669438</v>
      </c>
      <c r="H66" s="5">
        <f t="shared" si="12"/>
        <v>4.75</v>
      </c>
    </row>
    <row r="67" spans="1:8" x14ac:dyDescent="0.25">
      <c r="A67">
        <v>58</v>
      </c>
      <c r="B67" s="3">
        <f t="shared" si="9"/>
        <v>469922.36762669438</v>
      </c>
      <c r="C67" s="4">
        <f t="shared" si="0"/>
        <v>3668.8228693968813</v>
      </c>
      <c r="D67" s="3">
        <f t="shared" si="10"/>
        <v>3132.8157841779625</v>
      </c>
      <c r="E67" s="4">
        <f t="shared" si="11"/>
        <v>536.00708521891875</v>
      </c>
      <c r="F67">
        <f t="shared" si="3"/>
        <v>100</v>
      </c>
      <c r="G67" s="3">
        <f t="shared" si="4"/>
        <v>469286.36054147547</v>
      </c>
      <c r="H67" s="5">
        <f t="shared" si="12"/>
        <v>4.833333333333333</v>
      </c>
    </row>
    <row r="68" spans="1:8" x14ac:dyDescent="0.25">
      <c r="A68">
        <v>59</v>
      </c>
      <c r="B68" s="3">
        <f t="shared" si="9"/>
        <v>469286.36054147547</v>
      </c>
      <c r="C68" s="4">
        <f t="shared" si="0"/>
        <v>3668.8228693968813</v>
      </c>
      <c r="D68" s="3">
        <f t="shared" si="10"/>
        <v>3128.5757369431699</v>
      </c>
      <c r="E68" s="4">
        <f t="shared" si="11"/>
        <v>540.2471324537114</v>
      </c>
      <c r="F68">
        <f t="shared" si="3"/>
        <v>100</v>
      </c>
      <c r="G68" s="3">
        <f t="shared" si="4"/>
        <v>468646.11340902175</v>
      </c>
      <c r="H68" s="5">
        <f t="shared" si="12"/>
        <v>4.916666666666667</v>
      </c>
    </row>
    <row r="69" spans="1:8" x14ac:dyDescent="0.25">
      <c r="A69">
        <v>60</v>
      </c>
      <c r="B69" s="3">
        <f t="shared" si="9"/>
        <v>468646.11340902175</v>
      </c>
      <c r="C69" s="4">
        <f t="shared" si="0"/>
        <v>3668.8228693968813</v>
      </c>
      <c r="D69" s="3">
        <f t="shared" si="10"/>
        <v>3124.3074227268121</v>
      </c>
      <c r="E69" s="4">
        <f t="shared" si="11"/>
        <v>544.5154466700692</v>
      </c>
      <c r="F69">
        <f t="shared" si="3"/>
        <v>100</v>
      </c>
      <c r="G69" s="3">
        <f t="shared" si="4"/>
        <v>468001.59796235169</v>
      </c>
      <c r="H69" s="5">
        <f t="shared" si="12"/>
        <v>5</v>
      </c>
    </row>
    <row r="70" spans="1:8" x14ac:dyDescent="0.25">
      <c r="A70">
        <v>61</v>
      </c>
      <c r="B70" s="3">
        <f t="shared" si="9"/>
        <v>468001.59796235169</v>
      </c>
      <c r="C70" s="4">
        <f t="shared" si="0"/>
        <v>3668.8228693968813</v>
      </c>
      <c r="D70" s="3">
        <f t="shared" si="10"/>
        <v>3120.010653082345</v>
      </c>
      <c r="E70" s="4">
        <f t="shared" si="11"/>
        <v>548.81221631453627</v>
      </c>
      <c r="F70">
        <f t="shared" si="3"/>
        <v>100</v>
      </c>
      <c r="G70" s="3">
        <f t="shared" si="4"/>
        <v>467352.78574603715</v>
      </c>
      <c r="H70" s="5">
        <f t="shared" si="12"/>
        <v>5.083333333333333</v>
      </c>
    </row>
    <row r="71" spans="1:8" x14ac:dyDescent="0.25">
      <c r="A71">
        <v>62</v>
      </c>
      <c r="B71" s="3">
        <f t="shared" si="9"/>
        <v>467352.78574603715</v>
      </c>
      <c r="C71" s="4">
        <f t="shared" si="0"/>
        <v>3668.8228693968813</v>
      </c>
      <c r="D71" s="3">
        <f t="shared" si="10"/>
        <v>3115.6852383069145</v>
      </c>
      <c r="E71" s="4">
        <f t="shared" si="11"/>
        <v>553.13763108996682</v>
      </c>
      <c r="F71">
        <f t="shared" si="3"/>
        <v>100</v>
      </c>
      <c r="G71" s="3">
        <f t="shared" si="4"/>
        <v>466699.64811494719</v>
      </c>
      <c r="H71" s="5">
        <f t="shared" si="12"/>
        <v>5.166666666666667</v>
      </c>
    </row>
    <row r="72" spans="1:8" x14ac:dyDescent="0.25">
      <c r="A72">
        <v>63</v>
      </c>
      <c r="B72" s="3">
        <f t="shared" si="9"/>
        <v>466699.64811494719</v>
      </c>
      <c r="C72" s="4">
        <f t="shared" si="0"/>
        <v>3668.8228693968813</v>
      </c>
      <c r="D72" s="3">
        <f t="shared" si="10"/>
        <v>3111.3309874329816</v>
      </c>
      <c r="E72" s="4">
        <f t="shared" si="11"/>
        <v>557.49188196389969</v>
      </c>
      <c r="F72">
        <f t="shared" si="3"/>
        <v>100</v>
      </c>
      <c r="G72" s="3">
        <f t="shared" si="4"/>
        <v>466042.15623298328</v>
      </c>
      <c r="H72" s="5">
        <f t="shared" si="12"/>
        <v>5.25</v>
      </c>
    </row>
    <row r="73" spans="1:8" x14ac:dyDescent="0.25">
      <c r="A73">
        <v>64</v>
      </c>
      <c r="B73" s="3">
        <f t="shared" si="9"/>
        <v>466042.15623298328</v>
      </c>
      <c r="C73" s="4">
        <f t="shared" si="0"/>
        <v>3668.8228693968813</v>
      </c>
      <c r="D73" s="3">
        <f t="shared" si="10"/>
        <v>3106.9477082198887</v>
      </c>
      <c r="E73" s="4">
        <f t="shared" si="11"/>
        <v>561.87516117699261</v>
      </c>
      <c r="F73">
        <f t="shared" si="3"/>
        <v>100</v>
      </c>
      <c r="G73" s="3">
        <f t="shared" si="4"/>
        <v>465380.28107180627</v>
      </c>
      <c r="H73" s="5">
        <f t="shared" si="12"/>
        <v>5.333333333333333</v>
      </c>
    </row>
    <row r="74" spans="1:8" x14ac:dyDescent="0.25">
      <c r="A74">
        <v>65</v>
      </c>
      <c r="B74" s="3">
        <f t="shared" si="9"/>
        <v>465380.28107180627</v>
      </c>
      <c r="C74" s="4">
        <f t="shared" si="0"/>
        <v>3668.8228693968813</v>
      </c>
      <c r="D74" s="3">
        <f t="shared" si="10"/>
        <v>3102.5352071453754</v>
      </c>
      <c r="E74" s="4">
        <f t="shared" si="11"/>
        <v>566.28766225150594</v>
      </c>
      <c r="F74">
        <f t="shared" si="3"/>
        <v>100</v>
      </c>
      <c r="G74" s="3">
        <f t="shared" si="4"/>
        <v>464713.99340955477</v>
      </c>
      <c r="H74" s="5">
        <f t="shared" si="12"/>
        <v>5.416666666666667</v>
      </c>
    </row>
    <row r="75" spans="1:8" x14ac:dyDescent="0.25">
      <c r="A75">
        <v>66</v>
      </c>
      <c r="B75" s="3">
        <f t="shared" si="9"/>
        <v>464713.99340955477</v>
      </c>
      <c r="C75" s="4">
        <f t="shared" ref="C75:C138" si="13">-PMT($C$6,$C$3,$C$7,0,0)</f>
        <v>3668.8228693968813</v>
      </c>
      <c r="D75" s="3">
        <f t="shared" si="10"/>
        <v>3098.0932893970321</v>
      </c>
      <c r="E75" s="4">
        <f t="shared" si="11"/>
        <v>570.72957999984919</v>
      </c>
      <c r="F75">
        <f t="shared" ref="F75:F138" si="14">$F$3</f>
        <v>100</v>
      </c>
      <c r="G75" s="3">
        <f t="shared" ref="G75:G138" si="15">B75-E75-F75</f>
        <v>464043.2638295549</v>
      </c>
      <c r="H75" s="5">
        <f t="shared" si="12"/>
        <v>5.5</v>
      </c>
    </row>
    <row r="76" spans="1:8" x14ac:dyDescent="0.25">
      <c r="A76">
        <v>67</v>
      </c>
      <c r="B76" s="3">
        <f t="shared" si="9"/>
        <v>464043.2638295549</v>
      </c>
      <c r="C76" s="4">
        <f t="shared" si="13"/>
        <v>3668.8228693968813</v>
      </c>
      <c r="D76" s="3">
        <f t="shared" si="10"/>
        <v>3093.6217588636996</v>
      </c>
      <c r="E76" s="4">
        <f t="shared" si="11"/>
        <v>575.20111053318169</v>
      </c>
      <c r="F76">
        <f t="shared" si="14"/>
        <v>100</v>
      </c>
      <c r="G76" s="3">
        <f t="shared" si="15"/>
        <v>463368.06271902169</v>
      </c>
      <c r="H76" s="5">
        <f t="shared" si="12"/>
        <v>5.583333333333333</v>
      </c>
    </row>
    <row r="77" spans="1:8" x14ac:dyDescent="0.25">
      <c r="A77">
        <v>68</v>
      </c>
      <c r="B77" s="3">
        <f t="shared" si="9"/>
        <v>463368.06271902169</v>
      </c>
      <c r="C77" s="4">
        <f t="shared" si="13"/>
        <v>3668.8228693968813</v>
      </c>
      <c r="D77" s="3">
        <f t="shared" si="10"/>
        <v>3089.1204181268113</v>
      </c>
      <c r="E77" s="4">
        <f t="shared" si="11"/>
        <v>579.70245127007001</v>
      </c>
      <c r="F77">
        <f t="shared" si="14"/>
        <v>100</v>
      </c>
      <c r="G77" s="3">
        <f t="shared" si="15"/>
        <v>462688.36026775162</v>
      </c>
      <c r="H77" s="5">
        <f t="shared" si="12"/>
        <v>5.666666666666667</v>
      </c>
    </row>
    <row r="78" spans="1:8" x14ac:dyDescent="0.25">
      <c r="A78">
        <v>69</v>
      </c>
      <c r="B78" s="3">
        <f t="shared" si="9"/>
        <v>462688.36026775162</v>
      </c>
      <c r="C78" s="4">
        <f t="shared" si="13"/>
        <v>3668.8228693968813</v>
      </c>
      <c r="D78" s="3">
        <f t="shared" si="10"/>
        <v>3084.5890684516776</v>
      </c>
      <c r="E78" s="4">
        <f t="shared" si="11"/>
        <v>584.23380094520371</v>
      </c>
      <c r="F78">
        <f t="shared" si="14"/>
        <v>100</v>
      </c>
      <c r="G78" s="3">
        <f t="shared" si="15"/>
        <v>462004.1264668064</v>
      </c>
      <c r="H78" s="5">
        <f t="shared" si="12"/>
        <v>5.75</v>
      </c>
    </row>
    <row r="79" spans="1:8" x14ac:dyDescent="0.25">
      <c r="A79">
        <v>70</v>
      </c>
      <c r="B79" s="3">
        <f t="shared" si="9"/>
        <v>462004.1264668064</v>
      </c>
      <c r="C79" s="4">
        <f t="shared" si="13"/>
        <v>3668.8228693968813</v>
      </c>
      <c r="D79" s="3">
        <f t="shared" si="10"/>
        <v>3080.0275097787094</v>
      </c>
      <c r="E79" s="4">
        <f t="shared" si="11"/>
        <v>588.79535961817191</v>
      </c>
      <c r="F79">
        <f t="shared" si="14"/>
        <v>100</v>
      </c>
      <c r="G79" s="3">
        <f t="shared" si="15"/>
        <v>461315.33110718825</v>
      </c>
      <c r="H79" s="5">
        <f t="shared" si="12"/>
        <v>5.833333333333333</v>
      </c>
    </row>
    <row r="80" spans="1:8" x14ac:dyDescent="0.25">
      <c r="A80">
        <v>71</v>
      </c>
      <c r="B80" s="3">
        <f t="shared" si="9"/>
        <v>461315.33110718825</v>
      </c>
      <c r="C80" s="4">
        <f t="shared" si="13"/>
        <v>3668.8228693968813</v>
      </c>
      <c r="D80" s="3">
        <f t="shared" si="10"/>
        <v>3075.4355407145886</v>
      </c>
      <c r="E80" s="4">
        <f t="shared" si="11"/>
        <v>593.38732868229272</v>
      </c>
      <c r="F80">
        <f t="shared" si="14"/>
        <v>100</v>
      </c>
      <c r="G80" s="3">
        <f t="shared" si="15"/>
        <v>460621.94377850596</v>
      </c>
      <c r="H80" s="5">
        <f t="shared" si="12"/>
        <v>5.916666666666667</v>
      </c>
    </row>
    <row r="81" spans="1:8" x14ac:dyDescent="0.25">
      <c r="A81">
        <v>72</v>
      </c>
      <c r="B81" s="3">
        <f t="shared" si="9"/>
        <v>460621.94377850596</v>
      </c>
      <c r="C81" s="4">
        <f t="shared" si="13"/>
        <v>3668.8228693968813</v>
      </c>
      <c r="D81" s="3">
        <f t="shared" si="10"/>
        <v>3070.8129585233733</v>
      </c>
      <c r="E81" s="4">
        <f t="shared" si="11"/>
        <v>598.00991087350803</v>
      </c>
      <c r="F81">
        <f t="shared" si="14"/>
        <v>100</v>
      </c>
      <c r="G81" s="3">
        <f t="shared" si="15"/>
        <v>459923.93386763247</v>
      </c>
      <c r="H81" s="5">
        <f t="shared" si="12"/>
        <v>6</v>
      </c>
    </row>
    <row r="82" spans="1:8" x14ac:dyDescent="0.25">
      <c r="A82">
        <v>73</v>
      </c>
      <c r="B82" s="3">
        <f t="shared" si="9"/>
        <v>459923.93386763247</v>
      </c>
      <c r="C82" s="4">
        <f t="shared" si="13"/>
        <v>3668.8228693968813</v>
      </c>
      <c r="D82" s="3">
        <f t="shared" si="10"/>
        <v>3066.1595591175501</v>
      </c>
      <c r="E82" s="4">
        <f t="shared" si="11"/>
        <v>602.6633102793312</v>
      </c>
      <c r="F82">
        <f t="shared" si="14"/>
        <v>100</v>
      </c>
      <c r="G82" s="3">
        <f t="shared" si="15"/>
        <v>459221.27055735316</v>
      </c>
      <c r="H82" s="5">
        <f t="shared" si="12"/>
        <v>6.083333333333333</v>
      </c>
    </row>
    <row r="83" spans="1:8" x14ac:dyDescent="0.25">
      <c r="A83">
        <v>74</v>
      </c>
      <c r="B83" s="3">
        <f t="shared" si="9"/>
        <v>459221.27055735316</v>
      </c>
      <c r="C83" s="4">
        <f t="shared" si="13"/>
        <v>3668.8228693968813</v>
      </c>
      <c r="D83" s="3">
        <f t="shared" si="10"/>
        <v>3061.4751370490212</v>
      </c>
      <c r="E83" s="4">
        <f t="shared" si="11"/>
        <v>607.34773234786007</v>
      </c>
      <c r="F83">
        <f t="shared" si="14"/>
        <v>100</v>
      </c>
      <c r="G83" s="3">
        <f t="shared" si="15"/>
        <v>458513.92282500531</v>
      </c>
      <c r="H83" s="5">
        <f t="shared" si="12"/>
        <v>6.166666666666667</v>
      </c>
    </row>
    <row r="84" spans="1:8" x14ac:dyDescent="0.25">
      <c r="A84">
        <v>75</v>
      </c>
      <c r="B84" s="3">
        <f t="shared" si="9"/>
        <v>458513.92282500531</v>
      </c>
      <c r="C84" s="4">
        <f t="shared" si="13"/>
        <v>3668.8228693968813</v>
      </c>
      <c r="D84" s="3">
        <f t="shared" si="10"/>
        <v>3056.7594855000357</v>
      </c>
      <c r="E84" s="4">
        <f t="shared" si="11"/>
        <v>612.06338389684561</v>
      </c>
      <c r="F84">
        <f t="shared" si="14"/>
        <v>100</v>
      </c>
      <c r="G84" s="3">
        <f t="shared" si="15"/>
        <v>457801.85944110848</v>
      </c>
      <c r="H84" s="5">
        <f t="shared" si="12"/>
        <v>6.25</v>
      </c>
    </row>
    <row r="85" spans="1:8" x14ac:dyDescent="0.25">
      <c r="A85">
        <v>76</v>
      </c>
      <c r="B85" s="3">
        <f t="shared" si="9"/>
        <v>457801.85944110848</v>
      </c>
      <c r="C85" s="4">
        <f t="shared" si="13"/>
        <v>3668.8228693968813</v>
      </c>
      <c r="D85" s="3">
        <f t="shared" si="10"/>
        <v>3052.0123962740568</v>
      </c>
      <c r="E85" s="4">
        <f t="shared" si="11"/>
        <v>616.81047312282453</v>
      </c>
      <c r="F85">
        <f t="shared" si="14"/>
        <v>100</v>
      </c>
      <c r="G85" s="3">
        <f t="shared" si="15"/>
        <v>457085.04896798567</v>
      </c>
      <c r="H85" s="5">
        <f t="shared" si="12"/>
        <v>6.333333333333333</v>
      </c>
    </row>
    <row r="86" spans="1:8" x14ac:dyDescent="0.25">
      <c r="A86">
        <v>77</v>
      </c>
      <c r="B86" s="3">
        <f t="shared" ref="B86:B149" si="16">G85</f>
        <v>457085.04896798567</v>
      </c>
      <c r="C86" s="4">
        <f t="shared" si="13"/>
        <v>3668.8228693968813</v>
      </c>
      <c r="D86" s="3">
        <f t="shared" ref="D86:D149" si="17">B86*$C$6</f>
        <v>3047.2336597865715</v>
      </c>
      <c r="E86" s="4">
        <f t="shared" ref="E86:E149" si="18">ABS(C86-D86)</f>
        <v>621.58920961030981</v>
      </c>
      <c r="F86">
        <f t="shared" si="14"/>
        <v>100</v>
      </c>
      <c r="G86" s="3">
        <f t="shared" si="15"/>
        <v>456363.45975837536</v>
      </c>
      <c r="H86" s="5">
        <f t="shared" ref="H86:H149" si="19">A86/12</f>
        <v>6.416666666666667</v>
      </c>
    </row>
    <row r="87" spans="1:8" x14ac:dyDescent="0.25">
      <c r="A87">
        <v>78</v>
      </c>
      <c r="B87" s="3">
        <f t="shared" si="16"/>
        <v>456363.45975837536</v>
      </c>
      <c r="C87" s="4">
        <f t="shared" si="13"/>
        <v>3668.8228693968813</v>
      </c>
      <c r="D87" s="3">
        <f t="shared" si="17"/>
        <v>3042.4230650558361</v>
      </c>
      <c r="E87" s="4">
        <f t="shared" si="18"/>
        <v>626.39980434104518</v>
      </c>
      <c r="F87">
        <f t="shared" si="14"/>
        <v>100</v>
      </c>
      <c r="G87" s="3">
        <f t="shared" si="15"/>
        <v>455637.05995403434</v>
      </c>
      <c r="H87" s="5">
        <f t="shared" si="19"/>
        <v>6.5</v>
      </c>
    </row>
    <row r="88" spans="1:8" x14ac:dyDescent="0.25">
      <c r="A88">
        <v>79</v>
      </c>
      <c r="B88" s="3">
        <f t="shared" si="16"/>
        <v>455637.05995403434</v>
      </c>
      <c r="C88" s="4">
        <f t="shared" si="13"/>
        <v>3668.8228693968813</v>
      </c>
      <c r="D88" s="3">
        <f t="shared" si="17"/>
        <v>3037.5803996935624</v>
      </c>
      <c r="E88" s="4">
        <f t="shared" si="18"/>
        <v>631.24246970331887</v>
      </c>
      <c r="F88">
        <f t="shared" si="14"/>
        <v>100</v>
      </c>
      <c r="G88" s="3">
        <f t="shared" si="15"/>
        <v>454905.81748433103</v>
      </c>
      <c r="H88" s="5">
        <f t="shared" si="19"/>
        <v>6.583333333333333</v>
      </c>
    </row>
    <row r="89" spans="1:8" x14ac:dyDescent="0.25">
      <c r="A89">
        <v>80</v>
      </c>
      <c r="B89" s="3">
        <f t="shared" si="16"/>
        <v>454905.81748433103</v>
      </c>
      <c r="C89" s="4">
        <f t="shared" si="13"/>
        <v>3668.8228693968813</v>
      </c>
      <c r="D89" s="3">
        <f t="shared" si="17"/>
        <v>3032.7054498955404</v>
      </c>
      <c r="E89" s="4">
        <f t="shared" si="18"/>
        <v>636.11741950134092</v>
      </c>
      <c r="F89">
        <f t="shared" si="14"/>
        <v>100</v>
      </c>
      <c r="G89" s="3">
        <f t="shared" si="15"/>
        <v>454169.70006482967</v>
      </c>
      <c r="H89" s="5">
        <f t="shared" si="19"/>
        <v>6.666666666666667</v>
      </c>
    </row>
    <row r="90" spans="1:8" x14ac:dyDescent="0.25">
      <c r="A90">
        <v>81</v>
      </c>
      <c r="B90" s="3">
        <f t="shared" si="16"/>
        <v>454169.70006482967</v>
      </c>
      <c r="C90" s="4">
        <f t="shared" si="13"/>
        <v>3668.8228693968813</v>
      </c>
      <c r="D90" s="3">
        <f t="shared" si="17"/>
        <v>3027.798000432198</v>
      </c>
      <c r="E90" s="4">
        <f t="shared" si="18"/>
        <v>641.02486896468326</v>
      </c>
      <c r="F90">
        <f t="shared" si="14"/>
        <v>100</v>
      </c>
      <c r="G90" s="3">
        <f t="shared" si="15"/>
        <v>453428.67519586498</v>
      </c>
      <c r="H90" s="5">
        <f t="shared" si="19"/>
        <v>6.75</v>
      </c>
    </row>
    <row r="91" spans="1:8" x14ac:dyDescent="0.25">
      <c r="A91">
        <v>82</v>
      </c>
      <c r="B91" s="3">
        <f t="shared" si="16"/>
        <v>453428.67519586498</v>
      </c>
      <c r="C91" s="4">
        <f t="shared" si="13"/>
        <v>3668.8228693968813</v>
      </c>
      <c r="D91" s="3">
        <f t="shared" si="17"/>
        <v>3022.8578346391</v>
      </c>
      <c r="E91" s="4">
        <f t="shared" si="18"/>
        <v>645.96503475778127</v>
      </c>
      <c r="F91">
        <f t="shared" si="14"/>
        <v>100</v>
      </c>
      <c r="G91" s="3">
        <f t="shared" si="15"/>
        <v>452682.71016110718</v>
      </c>
      <c r="H91" s="5">
        <f t="shared" si="19"/>
        <v>6.833333333333333</v>
      </c>
    </row>
    <row r="92" spans="1:8" x14ac:dyDescent="0.25">
      <c r="A92">
        <v>83</v>
      </c>
      <c r="B92" s="3">
        <f t="shared" si="16"/>
        <v>452682.71016110718</v>
      </c>
      <c r="C92" s="4">
        <f t="shared" si="13"/>
        <v>3668.8228693968813</v>
      </c>
      <c r="D92" s="3">
        <f t="shared" si="17"/>
        <v>3017.8847344073815</v>
      </c>
      <c r="E92" s="4">
        <f t="shared" si="18"/>
        <v>650.93813498949976</v>
      </c>
      <c r="F92">
        <f t="shared" si="14"/>
        <v>100</v>
      </c>
      <c r="G92" s="3">
        <f t="shared" si="15"/>
        <v>451931.77202611766</v>
      </c>
      <c r="H92" s="5">
        <f t="shared" si="19"/>
        <v>6.916666666666667</v>
      </c>
    </row>
    <row r="93" spans="1:8" x14ac:dyDescent="0.25">
      <c r="A93">
        <v>84</v>
      </c>
      <c r="B93" s="3">
        <f t="shared" si="16"/>
        <v>451931.77202611766</v>
      </c>
      <c r="C93" s="4">
        <f t="shared" si="13"/>
        <v>3668.8228693968813</v>
      </c>
      <c r="D93" s="3">
        <f t="shared" si="17"/>
        <v>3012.8784801741181</v>
      </c>
      <c r="E93" s="4">
        <f t="shared" si="18"/>
        <v>655.94438922276322</v>
      </c>
      <c r="F93">
        <f t="shared" si="14"/>
        <v>100</v>
      </c>
      <c r="G93" s="3">
        <f t="shared" si="15"/>
        <v>451175.82763689489</v>
      </c>
      <c r="H93" s="5">
        <f t="shared" si="19"/>
        <v>7</v>
      </c>
    </row>
    <row r="94" spans="1:8" x14ac:dyDescent="0.25">
      <c r="A94">
        <v>85</v>
      </c>
      <c r="B94" s="3">
        <f t="shared" si="16"/>
        <v>451175.82763689489</v>
      </c>
      <c r="C94" s="4">
        <f t="shared" si="13"/>
        <v>3668.8228693968813</v>
      </c>
      <c r="D94" s="3">
        <f t="shared" si="17"/>
        <v>3007.8388509126326</v>
      </c>
      <c r="E94" s="4">
        <f t="shared" si="18"/>
        <v>660.98401848424874</v>
      </c>
      <c r="F94">
        <f t="shared" si="14"/>
        <v>100</v>
      </c>
      <c r="G94" s="3">
        <f t="shared" si="15"/>
        <v>450414.84361841064</v>
      </c>
      <c r="H94" s="5">
        <f t="shared" si="19"/>
        <v>7.083333333333333</v>
      </c>
    </row>
    <row r="95" spans="1:8" x14ac:dyDescent="0.25">
      <c r="A95">
        <v>86</v>
      </c>
      <c r="B95" s="3">
        <f t="shared" si="16"/>
        <v>450414.84361841064</v>
      </c>
      <c r="C95" s="4">
        <f t="shared" si="13"/>
        <v>3668.8228693968813</v>
      </c>
      <c r="D95" s="3">
        <f t="shared" si="17"/>
        <v>3002.7656241227378</v>
      </c>
      <c r="E95" s="4">
        <f t="shared" si="18"/>
        <v>666.0572452741435</v>
      </c>
      <c r="F95">
        <f t="shared" si="14"/>
        <v>100</v>
      </c>
      <c r="G95" s="3">
        <f t="shared" si="15"/>
        <v>449648.78637313651</v>
      </c>
      <c r="H95" s="5">
        <f t="shared" si="19"/>
        <v>7.166666666666667</v>
      </c>
    </row>
    <row r="96" spans="1:8" x14ac:dyDescent="0.25">
      <c r="A96">
        <v>87</v>
      </c>
      <c r="B96" s="3">
        <f t="shared" si="16"/>
        <v>449648.78637313651</v>
      </c>
      <c r="C96" s="4">
        <f t="shared" si="13"/>
        <v>3668.8228693968813</v>
      </c>
      <c r="D96" s="3">
        <f t="shared" si="17"/>
        <v>2997.6585758209103</v>
      </c>
      <c r="E96" s="4">
        <f t="shared" si="18"/>
        <v>671.16429357597099</v>
      </c>
      <c r="F96">
        <f t="shared" si="14"/>
        <v>100</v>
      </c>
      <c r="G96" s="3">
        <f t="shared" si="15"/>
        <v>448877.62207956053</v>
      </c>
      <c r="H96" s="5">
        <f t="shared" si="19"/>
        <v>7.25</v>
      </c>
    </row>
    <row r="97" spans="1:8" x14ac:dyDescent="0.25">
      <c r="A97">
        <v>88</v>
      </c>
      <c r="B97" s="3">
        <f t="shared" si="16"/>
        <v>448877.62207956053</v>
      </c>
      <c r="C97" s="4">
        <f t="shared" si="13"/>
        <v>3668.8228693968813</v>
      </c>
      <c r="D97" s="3">
        <f t="shared" si="17"/>
        <v>2992.5174805304036</v>
      </c>
      <c r="E97" s="4">
        <f t="shared" si="18"/>
        <v>676.30538886647764</v>
      </c>
      <c r="F97">
        <f t="shared" si="14"/>
        <v>100</v>
      </c>
      <c r="G97" s="3">
        <f t="shared" si="15"/>
        <v>448101.31669069408</v>
      </c>
      <c r="H97" s="5">
        <f t="shared" si="19"/>
        <v>7.333333333333333</v>
      </c>
    </row>
    <row r="98" spans="1:8" x14ac:dyDescent="0.25">
      <c r="A98">
        <v>89</v>
      </c>
      <c r="B98" s="3">
        <f t="shared" si="16"/>
        <v>448101.31669069408</v>
      </c>
      <c r="C98" s="4">
        <f t="shared" si="13"/>
        <v>3668.8228693968813</v>
      </c>
      <c r="D98" s="3">
        <f t="shared" si="17"/>
        <v>2987.342111271294</v>
      </c>
      <c r="E98" s="4">
        <f t="shared" si="18"/>
        <v>681.48075812558727</v>
      </c>
      <c r="F98">
        <f t="shared" si="14"/>
        <v>100</v>
      </c>
      <c r="G98" s="3">
        <f t="shared" si="15"/>
        <v>447319.83593256847</v>
      </c>
      <c r="H98" s="5">
        <f t="shared" si="19"/>
        <v>7.416666666666667</v>
      </c>
    </row>
    <row r="99" spans="1:8" x14ac:dyDescent="0.25">
      <c r="A99">
        <v>90</v>
      </c>
      <c r="B99" s="3">
        <f t="shared" si="16"/>
        <v>447319.83593256847</v>
      </c>
      <c r="C99" s="4">
        <f t="shared" si="13"/>
        <v>3668.8228693968813</v>
      </c>
      <c r="D99" s="3">
        <f t="shared" si="17"/>
        <v>2982.1322395504567</v>
      </c>
      <c r="E99" s="4">
        <f t="shared" si="18"/>
        <v>686.6906298464246</v>
      </c>
      <c r="F99">
        <f t="shared" si="14"/>
        <v>100</v>
      </c>
      <c r="G99" s="3">
        <f t="shared" si="15"/>
        <v>446533.14530272206</v>
      </c>
      <c r="H99" s="5">
        <f t="shared" si="19"/>
        <v>7.5</v>
      </c>
    </row>
    <row r="100" spans="1:8" x14ac:dyDescent="0.25">
      <c r="A100">
        <v>91</v>
      </c>
      <c r="B100" s="3">
        <f t="shared" si="16"/>
        <v>446533.14530272206</v>
      </c>
      <c r="C100" s="4">
        <f t="shared" si="13"/>
        <v>3668.8228693968813</v>
      </c>
      <c r="D100" s="3">
        <f t="shared" si="17"/>
        <v>2976.8876353514806</v>
      </c>
      <c r="E100" s="4">
        <f t="shared" si="18"/>
        <v>691.93523404540065</v>
      </c>
      <c r="F100">
        <f t="shared" si="14"/>
        <v>100</v>
      </c>
      <c r="G100" s="3">
        <f t="shared" si="15"/>
        <v>445741.21006867668</v>
      </c>
      <c r="H100" s="5">
        <f t="shared" si="19"/>
        <v>7.583333333333333</v>
      </c>
    </row>
    <row r="101" spans="1:8" x14ac:dyDescent="0.25">
      <c r="A101">
        <v>92</v>
      </c>
      <c r="B101" s="3">
        <f t="shared" si="16"/>
        <v>445741.21006867668</v>
      </c>
      <c r="C101" s="4">
        <f t="shared" si="13"/>
        <v>3668.8228693968813</v>
      </c>
      <c r="D101" s="3">
        <f t="shared" si="17"/>
        <v>2971.6080671245113</v>
      </c>
      <c r="E101" s="4">
        <f t="shared" si="18"/>
        <v>697.21480227236998</v>
      </c>
      <c r="F101">
        <f t="shared" si="14"/>
        <v>100</v>
      </c>
      <c r="G101" s="3">
        <f t="shared" si="15"/>
        <v>444943.99526640429</v>
      </c>
      <c r="H101" s="5">
        <f t="shared" si="19"/>
        <v>7.666666666666667</v>
      </c>
    </row>
    <row r="102" spans="1:8" x14ac:dyDescent="0.25">
      <c r="A102">
        <v>93</v>
      </c>
      <c r="B102" s="3">
        <f t="shared" si="16"/>
        <v>444943.99526640429</v>
      </c>
      <c r="C102" s="4">
        <f t="shared" si="13"/>
        <v>3668.8228693968813</v>
      </c>
      <c r="D102" s="3">
        <f t="shared" si="17"/>
        <v>2966.2933017760288</v>
      </c>
      <c r="E102" s="4">
        <f t="shared" si="18"/>
        <v>702.5295676208525</v>
      </c>
      <c r="F102">
        <f t="shared" si="14"/>
        <v>100</v>
      </c>
      <c r="G102" s="3">
        <f t="shared" si="15"/>
        <v>444141.46569878346</v>
      </c>
      <c r="H102" s="5">
        <f t="shared" si="19"/>
        <v>7.75</v>
      </c>
    </row>
    <row r="103" spans="1:8" x14ac:dyDescent="0.25">
      <c r="A103">
        <v>94</v>
      </c>
      <c r="B103" s="3">
        <f t="shared" si="16"/>
        <v>444141.46569878346</v>
      </c>
      <c r="C103" s="4">
        <f t="shared" si="13"/>
        <v>3668.8228693968813</v>
      </c>
      <c r="D103" s="3">
        <f t="shared" si="17"/>
        <v>2960.9431046585564</v>
      </c>
      <c r="E103" s="4">
        <f t="shared" si="18"/>
        <v>707.87976473832487</v>
      </c>
      <c r="F103">
        <f t="shared" si="14"/>
        <v>100</v>
      </c>
      <c r="G103" s="3">
        <f t="shared" si="15"/>
        <v>443333.58593404514</v>
      </c>
      <c r="H103" s="5">
        <f t="shared" si="19"/>
        <v>7.833333333333333</v>
      </c>
    </row>
    <row r="104" spans="1:8" x14ac:dyDescent="0.25">
      <c r="A104">
        <v>95</v>
      </c>
      <c r="B104" s="3">
        <f t="shared" si="16"/>
        <v>443333.58593404514</v>
      </c>
      <c r="C104" s="4">
        <f t="shared" si="13"/>
        <v>3668.8228693968813</v>
      </c>
      <c r="D104" s="3">
        <f t="shared" si="17"/>
        <v>2955.5572395603012</v>
      </c>
      <c r="E104" s="4">
        <f t="shared" si="18"/>
        <v>713.26562983658005</v>
      </c>
      <c r="F104">
        <f t="shared" si="14"/>
        <v>100</v>
      </c>
      <c r="G104" s="3">
        <f t="shared" si="15"/>
        <v>442520.32030420855</v>
      </c>
      <c r="H104" s="5">
        <f t="shared" si="19"/>
        <v>7.916666666666667</v>
      </c>
    </row>
    <row r="105" spans="1:8" x14ac:dyDescent="0.25">
      <c r="A105">
        <v>96</v>
      </c>
      <c r="B105" s="3">
        <f t="shared" si="16"/>
        <v>442520.32030420855</v>
      </c>
      <c r="C105" s="4">
        <f t="shared" si="13"/>
        <v>3668.8228693968813</v>
      </c>
      <c r="D105" s="3">
        <f t="shared" si="17"/>
        <v>2950.1354686947238</v>
      </c>
      <c r="E105" s="4">
        <f t="shared" si="18"/>
        <v>718.68740070215745</v>
      </c>
      <c r="F105">
        <f t="shared" si="14"/>
        <v>100</v>
      </c>
      <c r="G105" s="3">
        <f t="shared" si="15"/>
        <v>441701.6329035064</v>
      </c>
      <c r="H105" s="5">
        <f t="shared" si="19"/>
        <v>8</v>
      </c>
    </row>
    <row r="106" spans="1:8" x14ac:dyDescent="0.25">
      <c r="A106">
        <v>97</v>
      </c>
      <c r="B106" s="3">
        <f t="shared" si="16"/>
        <v>441701.6329035064</v>
      </c>
      <c r="C106" s="4">
        <f t="shared" si="13"/>
        <v>3668.8228693968813</v>
      </c>
      <c r="D106" s="3">
        <f t="shared" si="17"/>
        <v>2944.6775526900428</v>
      </c>
      <c r="E106" s="4">
        <f t="shared" si="18"/>
        <v>724.14531670683846</v>
      </c>
      <c r="F106">
        <f t="shared" si="14"/>
        <v>100</v>
      </c>
      <c r="G106" s="3">
        <f t="shared" si="15"/>
        <v>440877.48758679954</v>
      </c>
      <c r="H106" s="5">
        <f t="shared" si="19"/>
        <v>8.0833333333333339</v>
      </c>
    </row>
    <row r="107" spans="1:8" x14ac:dyDescent="0.25">
      <c r="A107">
        <v>98</v>
      </c>
      <c r="B107" s="3">
        <f t="shared" si="16"/>
        <v>440877.48758679954</v>
      </c>
      <c r="C107" s="4">
        <f t="shared" si="13"/>
        <v>3668.8228693968813</v>
      </c>
      <c r="D107" s="3">
        <f t="shared" si="17"/>
        <v>2939.1832505786638</v>
      </c>
      <c r="E107" s="4">
        <f t="shared" si="18"/>
        <v>729.63961881821751</v>
      </c>
      <c r="F107">
        <f t="shared" si="14"/>
        <v>100</v>
      </c>
      <c r="G107" s="3">
        <f t="shared" si="15"/>
        <v>440047.8479679813</v>
      </c>
      <c r="H107" s="5">
        <f t="shared" si="19"/>
        <v>8.1666666666666661</v>
      </c>
    </row>
    <row r="108" spans="1:8" x14ac:dyDescent="0.25">
      <c r="A108">
        <v>99</v>
      </c>
      <c r="B108" s="3">
        <f t="shared" si="16"/>
        <v>440047.8479679813</v>
      </c>
      <c r="C108" s="4">
        <f t="shared" si="13"/>
        <v>3668.8228693968813</v>
      </c>
      <c r="D108" s="3">
        <f t="shared" si="17"/>
        <v>2933.6523197865422</v>
      </c>
      <c r="E108" s="4">
        <f t="shared" si="18"/>
        <v>735.17054961033909</v>
      </c>
      <c r="F108">
        <f t="shared" si="14"/>
        <v>100</v>
      </c>
      <c r="G108" s="3">
        <f t="shared" si="15"/>
        <v>439212.67741837096</v>
      </c>
      <c r="H108" s="5">
        <f t="shared" si="19"/>
        <v>8.25</v>
      </c>
    </row>
    <row r="109" spans="1:8" x14ac:dyDescent="0.25">
      <c r="A109">
        <v>100</v>
      </c>
      <c r="B109" s="3">
        <f t="shared" si="16"/>
        <v>439212.67741837096</v>
      </c>
      <c r="C109" s="4">
        <f t="shared" si="13"/>
        <v>3668.8228693968813</v>
      </c>
      <c r="D109" s="3">
        <f t="shared" si="17"/>
        <v>2928.0845161224734</v>
      </c>
      <c r="E109" s="4">
        <f t="shared" si="18"/>
        <v>740.73835327440793</v>
      </c>
      <c r="F109">
        <f t="shared" si="14"/>
        <v>100</v>
      </c>
      <c r="G109" s="3">
        <f t="shared" si="15"/>
        <v>438371.93906509655</v>
      </c>
      <c r="H109" s="5">
        <f t="shared" si="19"/>
        <v>8.3333333333333339</v>
      </c>
    </row>
    <row r="110" spans="1:8" x14ac:dyDescent="0.25">
      <c r="A110">
        <v>101</v>
      </c>
      <c r="B110" s="3">
        <f t="shared" si="16"/>
        <v>438371.93906509655</v>
      </c>
      <c r="C110" s="4">
        <f t="shared" si="13"/>
        <v>3668.8228693968813</v>
      </c>
      <c r="D110" s="3">
        <f t="shared" si="17"/>
        <v>2922.4795937673107</v>
      </c>
      <c r="E110" s="4">
        <f t="shared" si="18"/>
        <v>746.3432756295706</v>
      </c>
      <c r="F110">
        <f t="shared" si="14"/>
        <v>100</v>
      </c>
      <c r="G110" s="3">
        <f t="shared" si="15"/>
        <v>437525.59578946698</v>
      </c>
      <c r="H110" s="5">
        <f t="shared" si="19"/>
        <v>8.4166666666666661</v>
      </c>
    </row>
    <row r="111" spans="1:8" x14ac:dyDescent="0.25">
      <c r="A111">
        <v>102</v>
      </c>
      <c r="B111" s="3">
        <f t="shared" si="16"/>
        <v>437525.59578946698</v>
      </c>
      <c r="C111" s="4">
        <f t="shared" si="13"/>
        <v>3668.8228693968813</v>
      </c>
      <c r="D111" s="3">
        <f t="shared" si="17"/>
        <v>2916.8373052631132</v>
      </c>
      <c r="E111" s="4">
        <f t="shared" si="18"/>
        <v>751.98556413376809</v>
      </c>
      <c r="F111">
        <f t="shared" si="14"/>
        <v>100</v>
      </c>
      <c r="G111" s="3">
        <f t="shared" si="15"/>
        <v>436673.61022533319</v>
      </c>
      <c r="H111" s="5">
        <f t="shared" si="19"/>
        <v>8.5</v>
      </c>
    </row>
    <row r="112" spans="1:8" x14ac:dyDescent="0.25">
      <c r="A112">
        <v>103</v>
      </c>
      <c r="B112" s="3">
        <f t="shared" si="16"/>
        <v>436673.61022533319</v>
      </c>
      <c r="C112" s="4">
        <f t="shared" si="13"/>
        <v>3668.8228693968813</v>
      </c>
      <c r="D112" s="3">
        <f t="shared" si="17"/>
        <v>2911.1574015022215</v>
      </c>
      <c r="E112" s="4">
        <f t="shared" si="18"/>
        <v>757.66546789465974</v>
      </c>
      <c r="F112">
        <f t="shared" si="14"/>
        <v>100</v>
      </c>
      <c r="G112" s="3">
        <f t="shared" si="15"/>
        <v>435815.94475743856</v>
      </c>
      <c r="H112" s="5">
        <f t="shared" si="19"/>
        <v>8.5833333333333339</v>
      </c>
    </row>
    <row r="113" spans="1:8" x14ac:dyDescent="0.25">
      <c r="A113">
        <v>104</v>
      </c>
      <c r="B113" s="3">
        <f t="shared" si="16"/>
        <v>435815.94475743856</v>
      </c>
      <c r="C113" s="4">
        <f t="shared" si="13"/>
        <v>3668.8228693968813</v>
      </c>
      <c r="D113" s="3">
        <f t="shared" si="17"/>
        <v>2905.4396317162573</v>
      </c>
      <c r="E113" s="4">
        <f t="shared" si="18"/>
        <v>763.38323768062401</v>
      </c>
      <c r="F113">
        <f t="shared" si="14"/>
        <v>100</v>
      </c>
      <c r="G113" s="3">
        <f t="shared" si="15"/>
        <v>434952.56151975796</v>
      </c>
      <c r="H113" s="5">
        <f t="shared" si="19"/>
        <v>8.6666666666666661</v>
      </c>
    </row>
    <row r="114" spans="1:8" x14ac:dyDescent="0.25">
      <c r="A114">
        <v>105</v>
      </c>
      <c r="B114" s="3">
        <f t="shared" si="16"/>
        <v>434952.56151975796</v>
      </c>
      <c r="C114" s="4">
        <f t="shared" si="13"/>
        <v>3668.8228693968813</v>
      </c>
      <c r="D114" s="3">
        <f t="shared" si="17"/>
        <v>2899.6837434650533</v>
      </c>
      <c r="E114" s="4">
        <f t="shared" si="18"/>
        <v>769.13912593182795</v>
      </c>
      <c r="F114">
        <f t="shared" si="14"/>
        <v>100</v>
      </c>
      <c r="G114" s="3">
        <f t="shared" si="15"/>
        <v>434083.42239382613</v>
      </c>
      <c r="H114" s="5">
        <f t="shared" si="19"/>
        <v>8.75</v>
      </c>
    </row>
    <row r="115" spans="1:8" x14ac:dyDescent="0.25">
      <c r="A115">
        <v>106</v>
      </c>
      <c r="B115" s="3">
        <f t="shared" si="16"/>
        <v>434083.42239382613</v>
      </c>
      <c r="C115" s="4">
        <f t="shared" si="13"/>
        <v>3668.8228693968813</v>
      </c>
      <c r="D115" s="3">
        <f t="shared" si="17"/>
        <v>2893.8894826255078</v>
      </c>
      <c r="E115" s="4">
        <f t="shared" si="18"/>
        <v>774.93338677137353</v>
      </c>
      <c r="F115">
        <f t="shared" si="14"/>
        <v>100</v>
      </c>
      <c r="G115" s="3">
        <f t="shared" si="15"/>
        <v>433208.48900705477</v>
      </c>
      <c r="H115" s="5">
        <f t="shared" si="19"/>
        <v>8.8333333333333339</v>
      </c>
    </row>
    <row r="116" spans="1:8" x14ac:dyDescent="0.25">
      <c r="A116">
        <v>107</v>
      </c>
      <c r="B116" s="3">
        <f t="shared" si="16"/>
        <v>433208.48900705477</v>
      </c>
      <c r="C116" s="4">
        <f t="shared" si="13"/>
        <v>3668.8228693968813</v>
      </c>
      <c r="D116" s="3">
        <f t="shared" si="17"/>
        <v>2888.0565933803655</v>
      </c>
      <c r="E116" s="4">
        <f t="shared" si="18"/>
        <v>780.7662760165158</v>
      </c>
      <c r="F116">
        <f t="shared" si="14"/>
        <v>100</v>
      </c>
      <c r="G116" s="3">
        <f t="shared" si="15"/>
        <v>432327.72273103823</v>
      </c>
      <c r="H116" s="5">
        <f t="shared" si="19"/>
        <v>8.9166666666666661</v>
      </c>
    </row>
    <row r="117" spans="1:8" x14ac:dyDescent="0.25">
      <c r="A117">
        <v>108</v>
      </c>
      <c r="B117" s="3">
        <f t="shared" si="16"/>
        <v>432327.72273103823</v>
      </c>
      <c r="C117" s="4">
        <f t="shared" si="13"/>
        <v>3668.8228693968813</v>
      </c>
      <c r="D117" s="3">
        <f t="shared" si="17"/>
        <v>2882.1848182069216</v>
      </c>
      <c r="E117" s="4">
        <f t="shared" si="18"/>
        <v>786.6380511899597</v>
      </c>
      <c r="F117">
        <f t="shared" si="14"/>
        <v>100</v>
      </c>
      <c r="G117" s="3">
        <f t="shared" si="15"/>
        <v>431441.08467984828</v>
      </c>
      <c r="H117" s="5">
        <f t="shared" si="19"/>
        <v>9</v>
      </c>
    </row>
    <row r="118" spans="1:8" x14ac:dyDescent="0.25">
      <c r="A118">
        <v>109</v>
      </c>
      <c r="B118" s="3">
        <f t="shared" si="16"/>
        <v>431441.08467984828</v>
      </c>
      <c r="C118" s="4">
        <f t="shared" si="13"/>
        <v>3668.8228693968813</v>
      </c>
      <c r="D118" s="3">
        <f t="shared" si="17"/>
        <v>2876.2738978656553</v>
      </c>
      <c r="E118" s="4">
        <f t="shared" si="18"/>
        <v>792.54897153122602</v>
      </c>
      <c r="F118">
        <f t="shared" si="14"/>
        <v>100</v>
      </c>
      <c r="G118" s="3">
        <f t="shared" si="15"/>
        <v>430548.53570831707</v>
      </c>
      <c r="H118" s="5">
        <f t="shared" si="19"/>
        <v>9.0833333333333339</v>
      </c>
    </row>
    <row r="119" spans="1:8" x14ac:dyDescent="0.25">
      <c r="A119">
        <v>110</v>
      </c>
      <c r="B119" s="3">
        <f t="shared" si="16"/>
        <v>430548.53570831707</v>
      </c>
      <c r="C119" s="4">
        <f t="shared" si="13"/>
        <v>3668.8228693968813</v>
      </c>
      <c r="D119" s="3">
        <f t="shared" si="17"/>
        <v>2870.3235713887807</v>
      </c>
      <c r="E119" s="4">
        <f t="shared" si="18"/>
        <v>798.4992980081006</v>
      </c>
      <c r="F119">
        <f t="shared" si="14"/>
        <v>100</v>
      </c>
      <c r="G119" s="3">
        <f t="shared" si="15"/>
        <v>429650.03641030897</v>
      </c>
      <c r="H119" s="5">
        <f t="shared" si="19"/>
        <v>9.1666666666666661</v>
      </c>
    </row>
    <row r="120" spans="1:8" x14ac:dyDescent="0.25">
      <c r="A120">
        <v>111</v>
      </c>
      <c r="B120" s="3">
        <f t="shared" si="16"/>
        <v>429650.03641030897</v>
      </c>
      <c r="C120" s="4">
        <f t="shared" si="13"/>
        <v>3668.8228693968813</v>
      </c>
      <c r="D120" s="3">
        <f t="shared" si="17"/>
        <v>2864.3335760687264</v>
      </c>
      <c r="E120" s="4">
        <f t="shared" si="18"/>
        <v>804.48929332815487</v>
      </c>
      <c r="F120">
        <f t="shared" si="14"/>
        <v>100</v>
      </c>
      <c r="G120" s="3">
        <f t="shared" si="15"/>
        <v>428745.54711698083</v>
      </c>
      <c r="H120" s="5">
        <f t="shared" si="19"/>
        <v>9.25</v>
      </c>
    </row>
    <row r="121" spans="1:8" x14ac:dyDescent="0.25">
      <c r="A121">
        <v>112</v>
      </c>
      <c r="B121" s="3">
        <f t="shared" si="16"/>
        <v>428745.54711698083</v>
      </c>
      <c r="C121" s="4">
        <f t="shared" si="13"/>
        <v>3668.8228693968813</v>
      </c>
      <c r="D121" s="3">
        <f t="shared" si="17"/>
        <v>2858.3036474465389</v>
      </c>
      <c r="E121" s="4">
        <f t="shared" si="18"/>
        <v>810.5192219503424</v>
      </c>
      <c r="F121">
        <f t="shared" si="14"/>
        <v>100</v>
      </c>
      <c r="G121" s="3">
        <f t="shared" si="15"/>
        <v>427835.02789503051</v>
      </c>
      <c r="H121" s="5">
        <f t="shared" si="19"/>
        <v>9.3333333333333339</v>
      </c>
    </row>
    <row r="122" spans="1:8" x14ac:dyDescent="0.25">
      <c r="A122">
        <v>113</v>
      </c>
      <c r="B122" s="3">
        <f t="shared" si="16"/>
        <v>427835.02789503051</v>
      </c>
      <c r="C122" s="4">
        <f t="shared" si="13"/>
        <v>3668.8228693968813</v>
      </c>
      <c r="D122" s="3">
        <f t="shared" si="17"/>
        <v>2852.2335193002036</v>
      </c>
      <c r="E122" s="4">
        <f t="shared" si="18"/>
        <v>816.58935009667766</v>
      </c>
      <c r="F122">
        <f t="shared" si="14"/>
        <v>100</v>
      </c>
      <c r="G122" s="3">
        <f t="shared" si="15"/>
        <v>426918.4385449338</v>
      </c>
      <c r="H122" s="5">
        <f t="shared" si="19"/>
        <v>9.4166666666666661</v>
      </c>
    </row>
    <row r="123" spans="1:8" x14ac:dyDescent="0.25">
      <c r="A123">
        <v>114</v>
      </c>
      <c r="B123" s="3">
        <f t="shared" si="16"/>
        <v>426918.4385449338</v>
      </c>
      <c r="C123" s="4">
        <f t="shared" si="13"/>
        <v>3668.8228693968813</v>
      </c>
      <c r="D123" s="3">
        <f t="shared" si="17"/>
        <v>2846.1229236328923</v>
      </c>
      <c r="E123" s="4">
        <f t="shared" si="18"/>
        <v>822.69994576398904</v>
      </c>
      <c r="F123">
        <f t="shared" si="14"/>
        <v>100</v>
      </c>
      <c r="G123" s="3">
        <f t="shared" si="15"/>
        <v>425995.73859916982</v>
      </c>
      <c r="H123" s="5">
        <f t="shared" si="19"/>
        <v>9.5</v>
      </c>
    </row>
    <row r="124" spans="1:8" x14ac:dyDescent="0.25">
      <c r="A124">
        <v>115</v>
      </c>
      <c r="B124" s="3">
        <f t="shared" si="16"/>
        <v>425995.73859916982</v>
      </c>
      <c r="C124" s="4">
        <f t="shared" si="13"/>
        <v>3668.8228693968813</v>
      </c>
      <c r="D124" s="3">
        <f t="shared" si="17"/>
        <v>2839.9715906611323</v>
      </c>
      <c r="E124" s="4">
        <f t="shared" si="18"/>
        <v>828.85127873574902</v>
      </c>
      <c r="F124">
        <f t="shared" si="14"/>
        <v>100</v>
      </c>
      <c r="G124" s="3">
        <f t="shared" si="15"/>
        <v>425066.88732043409</v>
      </c>
      <c r="H124" s="5">
        <f t="shared" si="19"/>
        <v>9.5833333333333339</v>
      </c>
    </row>
    <row r="125" spans="1:8" x14ac:dyDescent="0.25">
      <c r="A125">
        <v>116</v>
      </c>
      <c r="B125" s="3">
        <f t="shared" si="16"/>
        <v>425066.88732043409</v>
      </c>
      <c r="C125" s="4">
        <f t="shared" si="13"/>
        <v>3668.8228693968813</v>
      </c>
      <c r="D125" s="3">
        <f t="shared" si="17"/>
        <v>2833.779248802894</v>
      </c>
      <c r="E125" s="4">
        <f t="shared" si="18"/>
        <v>835.04362059398727</v>
      </c>
      <c r="F125">
        <f t="shared" si="14"/>
        <v>100</v>
      </c>
      <c r="G125" s="3">
        <f t="shared" si="15"/>
        <v>424131.84369984013</v>
      </c>
      <c r="H125" s="5">
        <f t="shared" si="19"/>
        <v>9.6666666666666661</v>
      </c>
    </row>
    <row r="126" spans="1:8" x14ac:dyDescent="0.25">
      <c r="A126">
        <v>117</v>
      </c>
      <c r="B126" s="3">
        <f t="shared" si="16"/>
        <v>424131.84369984013</v>
      </c>
      <c r="C126" s="4">
        <f t="shared" si="13"/>
        <v>3668.8228693968813</v>
      </c>
      <c r="D126" s="3">
        <f t="shared" si="17"/>
        <v>2827.5456246656008</v>
      </c>
      <c r="E126" s="4">
        <f t="shared" si="18"/>
        <v>841.27724473128046</v>
      </c>
      <c r="F126">
        <f t="shared" si="14"/>
        <v>100</v>
      </c>
      <c r="G126" s="3">
        <f t="shared" si="15"/>
        <v>423190.56645510887</v>
      </c>
      <c r="H126" s="5">
        <f t="shared" si="19"/>
        <v>9.75</v>
      </c>
    </row>
    <row r="127" spans="1:8" x14ac:dyDescent="0.25">
      <c r="A127">
        <v>118</v>
      </c>
      <c r="B127" s="3">
        <f t="shared" si="16"/>
        <v>423190.56645510887</v>
      </c>
      <c r="C127" s="4">
        <f t="shared" si="13"/>
        <v>3668.8228693968813</v>
      </c>
      <c r="D127" s="3">
        <f t="shared" si="17"/>
        <v>2821.2704430340591</v>
      </c>
      <c r="E127" s="4">
        <f t="shared" si="18"/>
        <v>847.55242636282219</v>
      </c>
      <c r="F127">
        <f t="shared" si="14"/>
        <v>100</v>
      </c>
      <c r="G127" s="3">
        <f t="shared" si="15"/>
        <v>422243.01402874605</v>
      </c>
      <c r="H127" s="5">
        <f t="shared" si="19"/>
        <v>9.8333333333333339</v>
      </c>
    </row>
    <row r="128" spans="1:8" x14ac:dyDescent="0.25">
      <c r="A128">
        <v>119</v>
      </c>
      <c r="B128" s="3">
        <f t="shared" si="16"/>
        <v>422243.01402874605</v>
      </c>
      <c r="C128" s="4">
        <f t="shared" si="13"/>
        <v>3668.8228693968813</v>
      </c>
      <c r="D128" s="3">
        <f t="shared" si="17"/>
        <v>2814.953426858307</v>
      </c>
      <c r="E128" s="4">
        <f t="shared" si="18"/>
        <v>853.86944253857428</v>
      </c>
      <c r="F128">
        <f t="shared" si="14"/>
        <v>100</v>
      </c>
      <c r="G128" s="3">
        <f t="shared" si="15"/>
        <v>421289.14458620746</v>
      </c>
      <c r="H128" s="5">
        <f t="shared" si="19"/>
        <v>9.9166666666666661</v>
      </c>
    </row>
    <row r="129" spans="1:8" x14ac:dyDescent="0.25">
      <c r="A129">
        <v>120</v>
      </c>
      <c r="B129" s="3">
        <f t="shared" si="16"/>
        <v>421289.14458620746</v>
      </c>
      <c r="C129" s="4">
        <f t="shared" si="13"/>
        <v>3668.8228693968813</v>
      </c>
      <c r="D129" s="3">
        <f t="shared" si="17"/>
        <v>2808.5942972413832</v>
      </c>
      <c r="E129" s="4">
        <f t="shared" si="18"/>
        <v>860.22857215549811</v>
      </c>
      <c r="F129">
        <f t="shared" si="14"/>
        <v>100</v>
      </c>
      <c r="G129" s="3">
        <f t="shared" si="15"/>
        <v>420328.91601405194</v>
      </c>
      <c r="H129" s="5">
        <f t="shared" si="19"/>
        <v>10</v>
      </c>
    </row>
    <row r="130" spans="1:8" x14ac:dyDescent="0.25">
      <c r="A130">
        <v>121</v>
      </c>
      <c r="B130" s="3">
        <f t="shared" si="16"/>
        <v>420328.91601405194</v>
      </c>
      <c r="C130" s="4">
        <f t="shared" si="13"/>
        <v>3668.8228693968813</v>
      </c>
      <c r="D130" s="3">
        <f t="shared" si="17"/>
        <v>2802.192773427013</v>
      </c>
      <c r="E130" s="4">
        <f t="shared" si="18"/>
        <v>866.63009596986831</v>
      </c>
      <c r="F130">
        <f t="shared" si="14"/>
        <v>100</v>
      </c>
      <c r="G130" s="3">
        <f t="shared" si="15"/>
        <v>419362.28591808205</v>
      </c>
      <c r="H130" s="5">
        <f t="shared" si="19"/>
        <v>10.083333333333334</v>
      </c>
    </row>
    <row r="131" spans="1:8" x14ac:dyDescent="0.25">
      <c r="A131">
        <v>122</v>
      </c>
      <c r="B131" s="3">
        <f t="shared" si="16"/>
        <v>419362.28591808205</v>
      </c>
      <c r="C131" s="4">
        <f t="shared" si="13"/>
        <v>3668.8228693968813</v>
      </c>
      <c r="D131" s="3">
        <f t="shared" si="17"/>
        <v>2795.748572787214</v>
      </c>
      <c r="E131" s="4">
        <f t="shared" si="18"/>
        <v>873.07429660966727</v>
      </c>
      <c r="F131">
        <f t="shared" si="14"/>
        <v>100</v>
      </c>
      <c r="G131" s="3">
        <f t="shared" si="15"/>
        <v>418389.21162147238</v>
      </c>
      <c r="H131" s="5">
        <f t="shared" si="19"/>
        <v>10.166666666666666</v>
      </c>
    </row>
    <row r="132" spans="1:8" x14ac:dyDescent="0.25">
      <c r="A132">
        <v>123</v>
      </c>
      <c r="B132" s="3">
        <f t="shared" si="16"/>
        <v>418389.21162147238</v>
      </c>
      <c r="C132" s="4">
        <f t="shared" si="13"/>
        <v>3668.8228693968813</v>
      </c>
      <c r="D132" s="3">
        <f t="shared" si="17"/>
        <v>2789.261410809816</v>
      </c>
      <c r="E132" s="4">
        <f t="shared" si="18"/>
        <v>879.56145858706532</v>
      </c>
      <c r="F132">
        <f t="shared" si="14"/>
        <v>100</v>
      </c>
      <c r="G132" s="3">
        <f t="shared" si="15"/>
        <v>417409.65016288531</v>
      </c>
      <c r="H132" s="5">
        <f t="shared" si="19"/>
        <v>10.25</v>
      </c>
    </row>
    <row r="133" spans="1:8" x14ac:dyDescent="0.25">
      <c r="A133">
        <v>124</v>
      </c>
      <c r="B133" s="3">
        <f t="shared" si="16"/>
        <v>417409.65016288531</v>
      </c>
      <c r="C133" s="4">
        <f t="shared" si="13"/>
        <v>3668.8228693968813</v>
      </c>
      <c r="D133" s="3">
        <f t="shared" si="17"/>
        <v>2782.7310010859023</v>
      </c>
      <c r="E133" s="4">
        <f t="shared" si="18"/>
        <v>886.09186831097895</v>
      </c>
      <c r="F133">
        <f t="shared" si="14"/>
        <v>100</v>
      </c>
      <c r="G133" s="3">
        <f t="shared" si="15"/>
        <v>416423.55829457432</v>
      </c>
      <c r="H133" s="5">
        <f t="shared" si="19"/>
        <v>10.333333333333334</v>
      </c>
    </row>
    <row r="134" spans="1:8" x14ac:dyDescent="0.25">
      <c r="A134">
        <v>125</v>
      </c>
      <c r="B134" s="3">
        <f t="shared" si="16"/>
        <v>416423.55829457432</v>
      </c>
      <c r="C134" s="4">
        <f t="shared" si="13"/>
        <v>3668.8228693968813</v>
      </c>
      <c r="D134" s="3">
        <f t="shared" si="17"/>
        <v>2776.1570552971625</v>
      </c>
      <c r="E134" s="4">
        <f t="shared" si="18"/>
        <v>892.66581409971877</v>
      </c>
      <c r="F134">
        <f t="shared" si="14"/>
        <v>100</v>
      </c>
      <c r="G134" s="3">
        <f t="shared" si="15"/>
        <v>415430.89248047461</v>
      </c>
      <c r="H134" s="5">
        <f t="shared" si="19"/>
        <v>10.416666666666666</v>
      </c>
    </row>
    <row r="135" spans="1:8" x14ac:dyDescent="0.25">
      <c r="A135">
        <v>126</v>
      </c>
      <c r="B135" s="3">
        <f t="shared" si="16"/>
        <v>415430.89248047461</v>
      </c>
      <c r="C135" s="4">
        <f t="shared" si="13"/>
        <v>3668.8228693968813</v>
      </c>
      <c r="D135" s="3">
        <f t="shared" si="17"/>
        <v>2769.5392832031644</v>
      </c>
      <c r="E135" s="4">
        <f t="shared" si="18"/>
        <v>899.28358619371693</v>
      </c>
      <c r="F135">
        <f t="shared" si="14"/>
        <v>100</v>
      </c>
      <c r="G135" s="3">
        <f t="shared" si="15"/>
        <v>414431.60889428091</v>
      </c>
      <c r="H135" s="5">
        <f t="shared" si="19"/>
        <v>10.5</v>
      </c>
    </row>
    <row r="136" spans="1:8" x14ac:dyDescent="0.25">
      <c r="A136">
        <v>127</v>
      </c>
      <c r="B136" s="3">
        <f t="shared" si="16"/>
        <v>414431.60889428091</v>
      </c>
      <c r="C136" s="4">
        <f t="shared" si="13"/>
        <v>3668.8228693968813</v>
      </c>
      <c r="D136" s="3">
        <f t="shared" si="17"/>
        <v>2762.8773926285394</v>
      </c>
      <c r="E136" s="4">
        <f t="shared" si="18"/>
        <v>905.9454767683419</v>
      </c>
      <c r="F136">
        <f t="shared" si="14"/>
        <v>100</v>
      </c>
      <c r="G136" s="3">
        <f t="shared" si="15"/>
        <v>413425.66341751255</v>
      </c>
      <c r="H136" s="5">
        <f t="shared" si="19"/>
        <v>10.583333333333334</v>
      </c>
    </row>
    <row r="137" spans="1:8" x14ac:dyDescent="0.25">
      <c r="A137">
        <v>128</v>
      </c>
      <c r="B137" s="3">
        <f t="shared" si="16"/>
        <v>413425.66341751255</v>
      </c>
      <c r="C137" s="4">
        <f t="shared" si="13"/>
        <v>3668.8228693968813</v>
      </c>
      <c r="D137" s="3">
        <f t="shared" si="17"/>
        <v>2756.1710894500839</v>
      </c>
      <c r="E137" s="4">
        <f t="shared" si="18"/>
        <v>912.65177994679743</v>
      </c>
      <c r="F137">
        <f t="shared" si="14"/>
        <v>100</v>
      </c>
      <c r="G137" s="3">
        <f t="shared" si="15"/>
        <v>412413.01163756574</v>
      </c>
      <c r="H137" s="5">
        <f t="shared" si="19"/>
        <v>10.666666666666666</v>
      </c>
    </row>
    <row r="138" spans="1:8" x14ac:dyDescent="0.25">
      <c r="A138">
        <v>129</v>
      </c>
      <c r="B138" s="3">
        <f t="shared" si="16"/>
        <v>412413.01163756574</v>
      </c>
      <c r="C138" s="4">
        <f t="shared" si="13"/>
        <v>3668.8228693968813</v>
      </c>
      <c r="D138" s="3">
        <f t="shared" si="17"/>
        <v>2749.4200775837717</v>
      </c>
      <c r="E138" s="4">
        <f t="shared" si="18"/>
        <v>919.40279181310962</v>
      </c>
      <c r="F138">
        <f t="shared" si="14"/>
        <v>100</v>
      </c>
      <c r="G138" s="3">
        <f t="shared" si="15"/>
        <v>411393.60884575261</v>
      </c>
      <c r="H138" s="5">
        <f t="shared" si="19"/>
        <v>10.75</v>
      </c>
    </row>
    <row r="139" spans="1:8" x14ac:dyDescent="0.25">
      <c r="A139">
        <v>130</v>
      </c>
      <c r="B139" s="3">
        <f t="shared" si="16"/>
        <v>411393.60884575261</v>
      </c>
      <c r="C139" s="4">
        <f t="shared" ref="C139:C202" si="20">-PMT($C$6,$C$3,$C$7,0,0)</f>
        <v>3668.8228693968813</v>
      </c>
      <c r="D139" s="3">
        <f t="shared" si="17"/>
        <v>2742.624058971684</v>
      </c>
      <c r="E139" s="4">
        <f t="shared" si="18"/>
        <v>926.19881042519728</v>
      </c>
      <c r="F139">
        <f t="shared" ref="F139:F202" si="21">$F$3</f>
        <v>100</v>
      </c>
      <c r="G139" s="3">
        <f t="shared" ref="G139:G202" si="22">B139-E139-F139</f>
        <v>410367.41003532743</v>
      </c>
      <c r="H139" s="5">
        <f t="shared" si="19"/>
        <v>10.833333333333334</v>
      </c>
    </row>
    <row r="140" spans="1:8" x14ac:dyDescent="0.25">
      <c r="A140">
        <v>131</v>
      </c>
      <c r="B140" s="3">
        <f t="shared" si="16"/>
        <v>410367.41003532743</v>
      </c>
      <c r="C140" s="4">
        <f t="shared" si="20"/>
        <v>3668.8228693968813</v>
      </c>
      <c r="D140" s="3">
        <f t="shared" si="17"/>
        <v>2735.7827335688498</v>
      </c>
      <c r="E140" s="4">
        <f t="shared" si="18"/>
        <v>933.04013582803145</v>
      </c>
      <c r="F140">
        <f t="shared" si="21"/>
        <v>100</v>
      </c>
      <c r="G140" s="3">
        <f t="shared" si="22"/>
        <v>409334.3698994994</v>
      </c>
      <c r="H140" s="5">
        <f t="shared" si="19"/>
        <v>10.916666666666666</v>
      </c>
    </row>
    <row r="141" spans="1:8" x14ac:dyDescent="0.25">
      <c r="A141">
        <v>132</v>
      </c>
      <c r="B141" s="3">
        <f t="shared" si="16"/>
        <v>409334.3698994994</v>
      </c>
      <c r="C141" s="4">
        <f t="shared" si="20"/>
        <v>3668.8228693968813</v>
      </c>
      <c r="D141" s="3">
        <f t="shared" si="17"/>
        <v>2728.8957993299964</v>
      </c>
      <c r="E141" s="4">
        <f t="shared" si="18"/>
        <v>939.92707006688488</v>
      </c>
      <c r="F141">
        <f t="shared" si="21"/>
        <v>100</v>
      </c>
      <c r="G141" s="3">
        <f t="shared" si="22"/>
        <v>408294.44282943255</v>
      </c>
      <c r="H141" s="5">
        <f t="shared" si="19"/>
        <v>11</v>
      </c>
    </row>
    <row r="142" spans="1:8" x14ac:dyDescent="0.25">
      <c r="A142">
        <v>133</v>
      </c>
      <c r="B142" s="3">
        <f t="shared" si="16"/>
        <v>408294.44282943255</v>
      </c>
      <c r="C142" s="4">
        <f t="shared" si="20"/>
        <v>3668.8228693968813</v>
      </c>
      <c r="D142" s="3">
        <f t="shared" si="17"/>
        <v>2721.962952196217</v>
      </c>
      <c r="E142" s="4">
        <f t="shared" si="18"/>
        <v>946.85991720066431</v>
      </c>
      <c r="F142">
        <f t="shared" si="21"/>
        <v>100</v>
      </c>
      <c r="G142" s="3">
        <f t="shared" si="22"/>
        <v>407247.58291223191</v>
      </c>
      <c r="H142" s="5">
        <f t="shared" si="19"/>
        <v>11.083333333333334</v>
      </c>
    </row>
    <row r="143" spans="1:8" x14ac:dyDescent="0.25">
      <c r="A143">
        <v>134</v>
      </c>
      <c r="B143" s="3">
        <f t="shared" si="16"/>
        <v>407247.58291223191</v>
      </c>
      <c r="C143" s="4">
        <f t="shared" si="20"/>
        <v>3668.8228693968813</v>
      </c>
      <c r="D143" s="3">
        <f t="shared" si="17"/>
        <v>2714.9838860815462</v>
      </c>
      <c r="E143" s="4">
        <f t="shared" si="18"/>
        <v>953.8389833153351</v>
      </c>
      <c r="F143">
        <f t="shared" si="21"/>
        <v>100</v>
      </c>
      <c r="G143" s="3">
        <f t="shared" si="22"/>
        <v>406193.74392891658</v>
      </c>
      <c r="H143" s="5">
        <f t="shared" si="19"/>
        <v>11.166666666666666</v>
      </c>
    </row>
    <row r="144" spans="1:8" x14ac:dyDescent="0.25">
      <c r="A144">
        <v>135</v>
      </c>
      <c r="B144" s="3">
        <f t="shared" si="16"/>
        <v>406193.74392891658</v>
      </c>
      <c r="C144" s="4">
        <f t="shared" si="20"/>
        <v>3668.8228693968813</v>
      </c>
      <c r="D144" s="3">
        <f t="shared" si="17"/>
        <v>2707.9582928594441</v>
      </c>
      <c r="E144" s="4">
        <f t="shared" si="18"/>
        <v>960.86457653743719</v>
      </c>
      <c r="F144">
        <f t="shared" si="21"/>
        <v>100</v>
      </c>
      <c r="G144" s="3">
        <f t="shared" si="22"/>
        <v>405132.87935237912</v>
      </c>
      <c r="H144" s="5">
        <f t="shared" si="19"/>
        <v>11.25</v>
      </c>
    </row>
    <row r="145" spans="1:8" x14ac:dyDescent="0.25">
      <c r="A145">
        <v>136</v>
      </c>
      <c r="B145" s="3">
        <f t="shared" si="16"/>
        <v>405132.87935237912</v>
      </c>
      <c r="C145" s="4">
        <f t="shared" si="20"/>
        <v>3668.8228693968813</v>
      </c>
      <c r="D145" s="3">
        <f t="shared" si="17"/>
        <v>2700.8858623491942</v>
      </c>
      <c r="E145" s="4">
        <f t="shared" si="18"/>
        <v>967.93700704768708</v>
      </c>
      <c r="F145">
        <f t="shared" si="21"/>
        <v>100</v>
      </c>
      <c r="G145" s="3">
        <f t="shared" si="22"/>
        <v>404064.94234533142</v>
      </c>
      <c r="H145" s="5">
        <f t="shared" si="19"/>
        <v>11.333333333333334</v>
      </c>
    </row>
    <row r="146" spans="1:8" x14ac:dyDescent="0.25">
      <c r="A146">
        <v>137</v>
      </c>
      <c r="B146" s="3">
        <f t="shared" si="16"/>
        <v>404064.94234533142</v>
      </c>
      <c r="C146" s="4">
        <f t="shared" si="20"/>
        <v>3668.8228693968813</v>
      </c>
      <c r="D146" s="3">
        <f t="shared" si="17"/>
        <v>2693.7662823022097</v>
      </c>
      <c r="E146" s="4">
        <f t="shared" si="18"/>
        <v>975.05658709467161</v>
      </c>
      <c r="F146">
        <f t="shared" si="21"/>
        <v>100</v>
      </c>
      <c r="G146" s="3">
        <f t="shared" si="22"/>
        <v>402989.88575823675</v>
      </c>
      <c r="H146" s="5">
        <f t="shared" si="19"/>
        <v>11.416666666666666</v>
      </c>
    </row>
    <row r="147" spans="1:8" x14ac:dyDescent="0.25">
      <c r="A147">
        <v>138</v>
      </c>
      <c r="B147" s="3">
        <f t="shared" si="16"/>
        <v>402989.88575823675</v>
      </c>
      <c r="C147" s="4">
        <f t="shared" si="20"/>
        <v>3668.8228693968813</v>
      </c>
      <c r="D147" s="3">
        <f t="shared" si="17"/>
        <v>2686.5992383882453</v>
      </c>
      <c r="E147" s="4">
        <f t="shared" si="18"/>
        <v>982.22363100863595</v>
      </c>
      <c r="F147">
        <f t="shared" si="21"/>
        <v>100</v>
      </c>
      <c r="G147" s="3">
        <f t="shared" si="22"/>
        <v>401907.6621272281</v>
      </c>
      <c r="H147" s="5">
        <f t="shared" si="19"/>
        <v>11.5</v>
      </c>
    </row>
    <row r="148" spans="1:8" x14ac:dyDescent="0.25">
      <c r="A148">
        <v>139</v>
      </c>
      <c r="B148" s="3">
        <f t="shared" si="16"/>
        <v>401907.6621272281</v>
      </c>
      <c r="C148" s="4">
        <f t="shared" si="20"/>
        <v>3668.8228693968813</v>
      </c>
      <c r="D148" s="3">
        <f t="shared" si="17"/>
        <v>2679.3844141815207</v>
      </c>
      <c r="E148" s="4">
        <f t="shared" si="18"/>
        <v>989.43845521536059</v>
      </c>
      <c r="F148">
        <f t="shared" si="21"/>
        <v>100</v>
      </c>
      <c r="G148" s="3">
        <f t="shared" si="22"/>
        <v>400818.22367201274</v>
      </c>
      <c r="H148" s="5">
        <f t="shared" si="19"/>
        <v>11.583333333333334</v>
      </c>
    </row>
    <row r="149" spans="1:8" x14ac:dyDescent="0.25">
      <c r="A149">
        <v>140</v>
      </c>
      <c r="B149" s="3">
        <f t="shared" si="16"/>
        <v>400818.22367201274</v>
      </c>
      <c r="C149" s="4">
        <f t="shared" si="20"/>
        <v>3668.8228693968813</v>
      </c>
      <c r="D149" s="3">
        <f t="shared" si="17"/>
        <v>2672.1214911467519</v>
      </c>
      <c r="E149" s="4">
        <f t="shared" si="18"/>
        <v>996.70137825012944</v>
      </c>
      <c r="F149">
        <f t="shared" si="21"/>
        <v>100</v>
      </c>
      <c r="G149" s="3">
        <f t="shared" si="22"/>
        <v>399721.52229376259</v>
      </c>
      <c r="H149" s="5">
        <f t="shared" si="19"/>
        <v>11.666666666666666</v>
      </c>
    </row>
    <row r="150" spans="1:8" x14ac:dyDescent="0.25">
      <c r="A150">
        <v>141</v>
      </c>
      <c r="B150" s="3">
        <f t="shared" ref="B150:B213" si="23">G149</f>
        <v>399721.52229376259</v>
      </c>
      <c r="C150" s="4">
        <f t="shared" si="20"/>
        <v>3668.8228693968813</v>
      </c>
      <c r="D150" s="3">
        <f t="shared" ref="D150:D213" si="24">B150*$C$6</f>
        <v>2664.8101486250839</v>
      </c>
      <c r="E150" s="4">
        <f t="shared" ref="E150:E213" si="25">ABS(C150-D150)</f>
        <v>1004.0127207717974</v>
      </c>
      <c r="F150">
        <f t="shared" si="21"/>
        <v>100</v>
      </c>
      <c r="G150" s="3">
        <f t="shared" si="22"/>
        <v>398617.50957299082</v>
      </c>
      <c r="H150" s="5">
        <f t="shared" ref="H150:H213" si="26">A150/12</f>
        <v>11.75</v>
      </c>
    </row>
    <row r="151" spans="1:8" x14ac:dyDescent="0.25">
      <c r="A151">
        <v>142</v>
      </c>
      <c r="B151" s="3">
        <f t="shared" si="23"/>
        <v>398617.50957299082</v>
      </c>
      <c r="C151" s="4">
        <f t="shared" si="20"/>
        <v>3668.8228693968813</v>
      </c>
      <c r="D151" s="3">
        <f t="shared" si="24"/>
        <v>2657.4500638199388</v>
      </c>
      <c r="E151" s="4">
        <f t="shared" si="25"/>
        <v>1011.3728055769425</v>
      </c>
      <c r="F151">
        <f t="shared" si="21"/>
        <v>100</v>
      </c>
      <c r="G151" s="3">
        <f t="shared" si="22"/>
        <v>397506.13676741387</v>
      </c>
      <c r="H151" s="5">
        <f t="shared" si="26"/>
        <v>11.833333333333334</v>
      </c>
    </row>
    <row r="152" spans="1:8" x14ac:dyDescent="0.25">
      <c r="A152">
        <v>143</v>
      </c>
      <c r="B152" s="3">
        <f t="shared" si="23"/>
        <v>397506.13676741387</v>
      </c>
      <c r="C152" s="4">
        <f t="shared" si="20"/>
        <v>3668.8228693968813</v>
      </c>
      <c r="D152" s="3">
        <f t="shared" si="24"/>
        <v>2650.0409117827594</v>
      </c>
      <c r="E152" s="4">
        <f t="shared" si="25"/>
        <v>1018.7819576141219</v>
      </c>
      <c r="F152">
        <f t="shared" si="21"/>
        <v>100</v>
      </c>
      <c r="G152" s="3">
        <f t="shared" si="22"/>
        <v>396387.35480979976</v>
      </c>
      <c r="H152" s="5">
        <f t="shared" si="26"/>
        <v>11.916666666666666</v>
      </c>
    </row>
    <row r="153" spans="1:8" x14ac:dyDescent="0.25">
      <c r="A153">
        <v>144</v>
      </c>
      <c r="B153" s="3">
        <f t="shared" si="23"/>
        <v>396387.35480979976</v>
      </c>
      <c r="C153" s="4">
        <f t="shared" si="20"/>
        <v>3668.8228693968813</v>
      </c>
      <c r="D153" s="3">
        <f t="shared" si="24"/>
        <v>2642.5823653986654</v>
      </c>
      <c r="E153" s="4">
        <f t="shared" si="25"/>
        <v>1026.2405039982159</v>
      </c>
      <c r="F153">
        <f t="shared" si="21"/>
        <v>100</v>
      </c>
      <c r="G153" s="3">
        <f t="shared" si="22"/>
        <v>395261.11430580152</v>
      </c>
      <c r="H153" s="5">
        <f t="shared" si="26"/>
        <v>12</v>
      </c>
    </row>
    <row r="154" spans="1:8" x14ac:dyDescent="0.25">
      <c r="A154">
        <v>145</v>
      </c>
      <c r="B154" s="3">
        <f t="shared" si="23"/>
        <v>395261.11430580152</v>
      </c>
      <c r="C154" s="4">
        <f t="shared" si="20"/>
        <v>3668.8228693968813</v>
      </c>
      <c r="D154" s="3">
        <f t="shared" si="24"/>
        <v>2635.0740953720101</v>
      </c>
      <c r="E154" s="4">
        <f t="shared" si="25"/>
        <v>1033.7487740248712</v>
      </c>
      <c r="F154">
        <f t="shared" si="21"/>
        <v>100</v>
      </c>
      <c r="G154" s="3">
        <f t="shared" si="22"/>
        <v>394127.36553177662</v>
      </c>
      <c r="H154" s="5">
        <f t="shared" si="26"/>
        <v>12.083333333333334</v>
      </c>
    </row>
    <row r="155" spans="1:8" x14ac:dyDescent="0.25">
      <c r="A155">
        <v>146</v>
      </c>
      <c r="B155" s="3">
        <f t="shared" si="23"/>
        <v>394127.36553177662</v>
      </c>
      <c r="C155" s="4">
        <f t="shared" si="20"/>
        <v>3668.8228693968813</v>
      </c>
      <c r="D155" s="3">
        <f t="shared" si="24"/>
        <v>2627.5157702118445</v>
      </c>
      <c r="E155" s="4">
        <f t="shared" si="25"/>
        <v>1041.3070991850368</v>
      </c>
      <c r="F155">
        <f t="shared" si="21"/>
        <v>100</v>
      </c>
      <c r="G155" s="3">
        <f t="shared" si="22"/>
        <v>392986.05843259161</v>
      </c>
      <c r="H155" s="5">
        <f t="shared" si="26"/>
        <v>12.166666666666666</v>
      </c>
    </row>
    <row r="156" spans="1:8" x14ac:dyDescent="0.25">
      <c r="A156">
        <v>147</v>
      </c>
      <c r="B156" s="3">
        <f t="shared" si="23"/>
        <v>392986.05843259161</v>
      </c>
      <c r="C156" s="4">
        <f t="shared" si="20"/>
        <v>3668.8228693968813</v>
      </c>
      <c r="D156" s="3">
        <f t="shared" si="24"/>
        <v>2619.9070562172774</v>
      </c>
      <c r="E156" s="4">
        <f t="shared" si="25"/>
        <v>1048.9158131796039</v>
      </c>
      <c r="F156">
        <f t="shared" si="21"/>
        <v>100</v>
      </c>
      <c r="G156" s="3">
        <f t="shared" si="22"/>
        <v>391837.14261941198</v>
      </c>
      <c r="H156" s="5">
        <f t="shared" si="26"/>
        <v>12.25</v>
      </c>
    </row>
    <row r="157" spans="1:8" x14ac:dyDescent="0.25">
      <c r="A157">
        <v>148</v>
      </c>
      <c r="B157" s="3">
        <f t="shared" si="23"/>
        <v>391837.14261941198</v>
      </c>
      <c r="C157" s="4">
        <f t="shared" si="20"/>
        <v>3668.8228693968813</v>
      </c>
      <c r="D157" s="3">
        <f t="shared" si="24"/>
        <v>2612.2476174627468</v>
      </c>
      <c r="E157" s="4">
        <f t="shared" si="25"/>
        <v>1056.5752519341345</v>
      </c>
      <c r="F157">
        <f t="shared" si="21"/>
        <v>100</v>
      </c>
      <c r="G157" s="3">
        <f t="shared" si="22"/>
        <v>390680.56736747787</v>
      </c>
      <c r="H157" s="5">
        <f t="shared" si="26"/>
        <v>12.333333333333334</v>
      </c>
    </row>
    <row r="158" spans="1:8" x14ac:dyDescent="0.25">
      <c r="A158">
        <v>149</v>
      </c>
      <c r="B158" s="3">
        <f t="shared" si="23"/>
        <v>390680.56736747787</v>
      </c>
      <c r="C158" s="4">
        <f t="shared" si="20"/>
        <v>3668.8228693968813</v>
      </c>
      <c r="D158" s="3">
        <f t="shared" si="24"/>
        <v>2604.537115783186</v>
      </c>
      <c r="E158" s="4">
        <f t="shared" si="25"/>
        <v>1064.2857536136953</v>
      </c>
      <c r="F158">
        <f t="shared" si="21"/>
        <v>100</v>
      </c>
      <c r="G158" s="3">
        <f t="shared" si="22"/>
        <v>389516.28161386418</v>
      </c>
      <c r="H158" s="5">
        <f t="shared" si="26"/>
        <v>12.416666666666666</v>
      </c>
    </row>
    <row r="159" spans="1:8" x14ac:dyDescent="0.25">
      <c r="A159">
        <v>150</v>
      </c>
      <c r="B159" s="3">
        <f t="shared" si="23"/>
        <v>389516.28161386418</v>
      </c>
      <c r="C159" s="4">
        <f t="shared" si="20"/>
        <v>3668.8228693968813</v>
      </c>
      <c r="D159" s="3">
        <f t="shared" si="24"/>
        <v>2596.7752107590945</v>
      </c>
      <c r="E159" s="4">
        <f t="shared" si="25"/>
        <v>1072.0476586377868</v>
      </c>
      <c r="F159">
        <f t="shared" si="21"/>
        <v>100</v>
      </c>
      <c r="G159" s="3">
        <f t="shared" si="22"/>
        <v>388344.23395522637</v>
      </c>
      <c r="H159" s="5">
        <f t="shared" si="26"/>
        <v>12.5</v>
      </c>
    </row>
    <row r="160" spans="1:8" x14ac:dyDescent="0.25">
      <c r="A160">
        <v>151</v>
      </c>
      <c r="B160" s="3">
        <f t="shared" si="23"/>
        <v>388344.23395522637</v>
      </c>
      <c r="C160" s="4">
        <f t="shared" si="20"/>
        <v>3668.8228693968813</v>
      </c>
      <c r="D160" s="3">
        <f t="shared" si="24"/>
        <v>2588.9615597015095</v>
      </c>
      <c r="E160" s="4">
        <f t="shared" si="25"/>
        <v>1079.8613096953718</v>
      </c>
      <c r="F160">
        <f t="shared" si="21"/>
        <v>100</v>
      </c>
      <c r="G160" s="3">
        <f t="shared" si="22"/>
        <v>387164.37264553102</v>
      </c>
      <c r="H160" s="5">
        <f t="shared" si="26"/>
        <v>12.583333333333334</v>
      </c>
    </row>
    <row r="161" spans="1:8" x14ac:dyDescent="0.25">
      <c r="A161">
        <v>152</v>
      </c>
      <c r="B161" s="3">
        <f t="shared" si="23"/>
        <v>387164.37264553102</v>
      </c>
      <c r="C161" s="4">
        <f t="shared" si="20"/>
        <v>3668.8228693968813</v>
      </c>
      <c r="D161" s="3">
        <f t="shared" si="24"/>
        <v>2581.0958176368736</v>
      </c>
      <c r="E161" s="4">
        <f t="shared" si="25"/>
        <v>1087.7270517600077</v>
      </c>
      <c r="F161">
        <f t="shared" si="21"/>
        <v>100</v>
      </c>
      <c r="G161" s="3">
        <f t="shared" si="22"/>
        <v>385976.64559377101</v>
      </c>
      <c r="H161" s="5">
        <f t="shared" si="26"/>
        <v>12.666666666666666</v>
      </c>
    </row>
    <row r="162" spans="1:8" x14ac:dyDescent="0.25">
      <c r="A162">
        <v>153</v>
      </c>
      <c r="B162" s="3">
        <f t="shared" si="23"/>
        <v>385976.64559377101</v>
      </c>
      <c r="C162" s="4">
        <f t="shared" si="20"/>
        <v>3668.8228693968813</v>
      </c>
      <c r="D162" s="3">
        <f t="shared" si="24"/>
        <v>2573.1776372918071</v>
      </c>
      <c r="E162" s="4">
        <f t="shared" si="25"/>
        <v>1095.6452321050742</v>
      </c>
      <c r="F162">
        <f t="shared" si="21"/>
        <v>100</v>
      </c>
      <c r="G162" s="3">
        <f t="shared" si="22"/>
        <v>384781.00036166597</v>
      </c>
      <c r="H162" s="5">
        <f t="shared" si="26"/>
        <v>12.75</v>
      </c>
    </row>
    <row r="163" spans="1:8" x14ac:dyDescent="0.25">
      <c r="A163">
        <v>154</v>
      </c>
      <c r="B163" s="3">
        <f t="shared" si="23"/>
        <v>384781.00036166597</v>
      </c>
      <c r="C163" s="4">
        <f t="shared" si="20"/>
        <v>3668.8228693968813</v>
      </c>
      <c r="D163" s="3">
        <f t="shared" si="24"/>
        <v>2565.2066690777733</v>
      </c>
      <c r="E163" s="4">
        <f t="shared" si="25"/>
        <v>1103.616200319108</v>
      </c>
      <c r="F163">
        <f t="shared" si="21"/>
        <v>100</v>
      </c>
      <c r="G163" s="3">
        <f t="shared" si="22"/>
        <v>383577.38416134688</v>
      </c>
      <c r="H163" s="5">
        <f t="shared" si="26"/>
        <v>12.833333333333334</v>
      </c>
    </row>
    <row r="164" spans="1:8" x14ac:dyDescent="0.25">
      <c r="A164">
        <v>155</v>
      </c>
      <c r="B164" s="3">
        <f t="shared" si="23"/>
        <v>383577.38416134688</v>
      </c>
      <c r="C164" s="4">
        <f t="shared" si="20"/>
        <v>3668.8228693968813</v>
      </c>
      <c r="D164" s="3">
        <f t="shared" si="24"/>
        <v>2557.1825610756459</v>
      </c>
      <c r="E164" s="4">
        <f t="shared" si="25"/>
        <v>1111.6403083212354</v>
      </c>
      <c r="F164">
        <f t="shared" si="21"/>
        <v>100</v>
      </c>
      <c r="G164" s="3">
        <f t="shared" si="22"/>
        <v>382365.74385302566</v>
      </c>
      <c r="H164" s="5">
        <f t="shared" si="26"/>
        <v>12.916666666666666</v>
      </c>
    </row>
    <row r="165" spans="1:8" x14ac:dyDescent="0.25">
      <c r="A165">
        <v>156</v>
      </c>
      <c r="B165" s="3">
        <f t="shared" si="23"/>
        <v>382365.74385302566</v>
      </c>
      <c r="C165" s="4">
        <f t="shared" si="20"/>
        <v>3668.8228693968813</v>
      </c>
      <c r="D165" s="3">
        <f t="shared" si="24"/>
        <v>2549.1049590201715</v>
      </c>
      <c r="E165" s="4">
        <f t="shared" si="25"/>
        <v>1119.7179103767098</v>
      </c>
      <c r="F165">
        <f t="shared" si="21"/>
        <v>100</v>
      </c>
      <c r="G165" s="3">
        <f t="shared" si="22"/>
        <v>381146.02594264894</v>
      </c>
      <c r="H165" s="5">
        <f t="shared" si="26"/>
        <v>13</v>
      </c>
    </row>
    <row r="166" spans="1:8" x14ac:dyDescent="0.25">
      <c r="A166">
        <v>157</v>
      </c>
      <c r="B166" s="3">
        <f t="shared" si="23"/>
        <v>381146.02594264894</v>
      </c>
      <c r="C166" s="4">
        <f t="shared" si="20"/>
        <v>3668.8228693968813</v>
      </c>
      <c r="D166" s="3">
        <f t="shared" si="24"/>
        <v>2540.9735062843265</v>
      </c>
      <c r="E166" s="4">
        <f t="shared" si="25"/>
        <v>1127.8493631125548</v>
      </c>
      <c r="F166">
        <f t="shared" si="21"/>
        <v>100</v>
      </c>
      <c r="G166" s="3">
        <f t="shared" si="22"/>
        <v>379918.1765795364</v>
      </c>
      <c r="H166" s="5">
        <f t="shared" si="26"/>
        <v>13.083333333333334</v>
      </c>
    </row>
    <row r="167" spans="1:8" x14ac:dyDescent="0.25">
      <c r="A167">
        <v>158</v>
      </c>
      <c r="B167" s="3">
        <f t="shared" si="23"/>
        <v>379918.1765795364</v>
      </c>
      <c r="C167" s="4">
        <f t="shared" si="20"/>
        <v>3668.8228693968813</v>
      </c>
      <c r="D167" s="3">
        <f t="shared" si="24"/>
        <v>2532.7878438635762</v>
      </c>
      <c r="E167" s="4">
        <f t="shared" si="25"/>
        <v>1136.0350255333051</v>
      </c>
      <c r="F167">
        <f t="shared" si="21"/>
        <v>100</v>
      </c>
      <c r="G167" s="3">
        <f t="shared" si="22"/>
        <v>378682.14155400312</v>
      </c>
      <c r="H167" s="5">
        <f t="shared" si="26"/>
        <v>13.166666666666666</v>
      </c>
    </row>
    <row r="168" spans="1:8" x14ac:dyDescent="0.25">
      <c r="A168">
        <v>159</v>
      </c>
      <c r="B168" s="3">
        <f t="shared" si="23"/>
        <v>378682.14155400312</v>
      </c>
      <c r="C168" s="4">
        <f t="shared" si="20"/>
        <v>3668.8228693968813</v>
      </c>
      <c r="D168" s="3">
        <f t="shared" si="24"/>
        <v>2524.5476103600208</v>
      </c>
      <c r="E168" s="4">
        <f t="shared" si="25"/>
        <v>1144.2752590368605</v>
      </c>
      <c r="F168">
        <f t="shared" si="21"/>
        <v>100</v>
      </c>
      <c r="G168" s="3">
        <f t="shared" si="22"/>
        <v>377437.86629496625</v>
      </c>
      <c r="H168" s="5">
        <f t="shared" si="26"/>
        <v>13.25</v>
      </c>
    </row>
    <row r="169" spans="1:8" x14ac:dyDescent="0.25">
      <c r="A169">
        <v>160</v>
      </c>
      <c r="B169" s="3">
        <f t="shared" si="23"/>
        <v>377437.86629496625</v>
      </c>
      <c r="C169" s="4">
        <f t="shared" si="20"/>
        <v>3668.8228693968813</v>
      </c>
      <c r="D169" s="3">
        <f t="shared" si="24"/>
        <v>2516.2524419664419</v>
      </c>
      <c r="E169" s="4">
        <f t="shared" si="25"/>
        <v>1152.5704274304394</v>
      </c>
      <c r="F169">
        <f t="shared" si="21"/>
        <v>100</v>
      </c>
      <c r="G169" s="3">
        <f t="shared" si="22"/>
        <v>376185.29586753581</v>
      </c>
      <c r="H169" s="5">
        <f t="shared" si="26"/>
        <v>13.333333333333334</v>
      </c>
    </row>
    <row r="170" spans="1:8" x14ac:dyDescent="0.25">
      <c r="A170">
        <v>161</v>
      </c>
      <c r="B170" s="3">
        <f t="shared" si="23"/>
        <v>376185.29586753581</v>
      </c>
      <c r="C170" s="4">
        <f t="shared" si="20"/>
        <v>3668.8228693968813</v>
      </c>
      <c r="D170" s="3">
        <f t="shared" si="24"/>
        <v>2507.9019724502391</v>
      </c>
      <c r="E170" s="4">
        <f t="shared" si="25"/>
        <v>1160.9208969466422</v>
      </c>
      <c r="F170">
        <f t="shared" si="21"/>
        <v>100</v>
      </c>
      <c r="G170" s="3">
        <f t="shared" si="22"/>
        <v>374924.37497058918</v>
      </c>
      <c r="H170" s="5">
        <f t="shared" si="26"/>
        <v>13.416666666666666</v>
      </c>
    </row>
    <row r="171" spans="1:8" x14ac:dyDescent="0.25">
      <c r="A171">
        <v>162</v>
      </c>
      <c r="B171" s="3">
        <f t="shared" si="23"/>
        <v>374924.37497058918</v>
      </c>
      <c r="C171" s="4">
        <f t="shared" si="20"/>
        <v>3668.8228693968813</v>
      </c>
      <c r="D171" s="3">
        <f t="shared" si="24"/>
        <v>2499.4958331372613</v>
      </c>
      <c r="E171" s="4">
        <f t="shared" si="25"/>
        <v>1169.3270362596199</v>
      </c>
      <c r="F171">
        <f t="shared" si="21"/>
        <v>100</v>
      </c>
      <c r="G171" s="3">
        <f t="shared" si="22"/>
        <v>373655.04793432954</v>
      </c>
      <c r="H171" s="5">
        <f t="shared" si="26"/>
        <v>13.5</v>
      </c>
    </row>
    <row r="172" spans="1:8" x14ac:dyDescent="0.25">
      <c r="A172">
        <v>163</v>
      </c>
      <c r="B172" s="3">
        <f t="shared" si="23"/>
        <v>373655.04793432954</v>
      </c>
      <c r="C172" s="4">
        <f t="shared" si="20"/>
        <v>3668.8228693968813</v>
      </c>
      <c r="D172" s="3">
        <f t="shared" si="24"/>
        <v>2491.0336528955304</v>
      </c>
      <c r="E172" s="4">
        <f t="shared" si="25"/>
        <v>1177.7892165013509</v>
      </c>
      <c r="F172">
        <f t="shared" si="21"/>
        <v>100</v>
      </c>
      <c r="G172" s="3">
        <f t="shared" si="22"/>
        <v>372377.2587178282</v>
      </c>
      <c r="H172" s="5">
        <f t="shared" si="26"/>
        <v>13.583333333333334</v>
      </c>
    </row>
    <row r="173" spans="1:8" x14ac:dyDescent="0.25">
      <c r="A173">
        <v>164</v>
      </c>
      <c r="B173" s="3">
        <f t="shared" si="23"/>
        <v>372377.2587178282</v>
      </c>
      <c r="C173" s="4">
        <f t="shared" si="20"/>
        <v>3668.8228693968813</v>
      </c>
      <c r="D173" s="3">
        <f t="shared" si="24"/>
        <v>2482.515058118855</v>
      </c>
      <c r="E173" s="4">
        <f t="shared" si="25"/>
        <v>1186.3078112780263</v>
      </c>
      <c r="F173">
        <f t="shared" si="21"/>
        <v>100</v>
      </c>
      <c r="G173" s="3">
        <f t="shared" si="22"/>
        <v>371090.95090655016</v>
      </c>
      <c r="H173" s="5">
        <f t="shared" si="26"/>
        <v>13.666666666666666</v>
      </c>
    </row>
    <row r="174" spans="1:8" x14ac:dyDescent="0.25">
      <c r="A174">
        <v>165</v>
      </c>
      <c r="B174" s="3">
        <f t="shared" si="23"/>
        <v>371090.95090655016</v>
      </c>
      <c r="C174" s="4">
        <f t="shared" si="20"/>
        <v>3668.8228693968813</v>
      </c>
      <c r="D174" s="3">
        <f t="shared" si="24"/>
        <v>2473.9396727103344</v>
      </c>
      <c r="E174" s="4">
        <f t="shared" si="25"/>
        <v>1194.8831966865469</v>
      </c>
      <c r="F174">
        <f t="shared" si="21"/>
        <v>100</v>
      </c>
      <c r="G174" s="3">
        <f t="shared" si="22"/>
        <v>369796.06770986359</v>
      </c>
      <c r="H174" s="5">
        <f t="shared" si="26"/>
        <v>13.75</v>
      </c>
    </row>
    <row r="175" spans="1:8" x14ac:dyDescent="0.25">
      <c r="A175">
        <v>166</v>
      </c>
      <c r="B175" s="3">
        <f t="shared" si="23"/>
        <v>369796.06770986359</v>
      </c>
      <c r="C175" s="4">
        <f t="shared" si="20"/>
        <v>3668.8228693968813</v>
      </c>
      <c r="D175" s="3">
        <f t="shared" si="24"/>
        <v>2465.3071180657575</v>
      </c>
      <c r="E175" s="4">
        <f t="shared" si="25"/>
        <v>1203.5157513311237</v>
      </c>
      <c r="F175">
        <f t="shared" si="21"/>
        <v>100</v>
      </c>
      <c r="G175" s="3">
        <f t="shared" si="22"/>
        <v>368492.55195853248</v>
      </c>
      <c r="H175" s="5">
        <f t="shared" si="26"/>
        <v>13.833333333333334</v>
      </c>
    </row>
    <row r="176" spans="1:8" x14ac:dyDescent="0.25">
      <c r="A176">
        <v>167</v>
      </c>
      <c r="B176" s="3">
        <f t="shared" si="23"/>
        <v>368492.55195853248</v>
      </c>
      <c r="C176" s="4">
        <f t="shared" si="20"/>
        <v>3668.8228693968813</v>
      </c>
      <c r="D176" s="3">
        <f t="shared" si="24"/>
        <v>2456.6170130568835</v>
      </c>
      <c r="E176" s="4">
        <f t="shared" si="25"/>
        <v>1212.2058563399978</v>
      </c>
      <c r="F176">
        <f t="shared" si="21"/>
        <v>100</v>
      </c>
      <c r="G176" s="3">
        <f t="shared" si="22"/>
        <v>367180.34610219247</v>
      </c>
      <c r="H176" s="5">
        <f t="shared" si="26"/>
        <v>13.916666666666666</v>
      </c>
    </row>
    <row r="177" spans="1:8" x14ac:dyDescent="0.25">
      <c r="A177">
        <v>168</v>
      </c>
      <c r="B177" s="3">
        <f t="shared" si="23"/>
        <v>367180.34610219247</v>
      </c>
      <c r="C177" s="4">
        <f t="shared" si="20"/>
        <v>3668.8228693968813</v>
      </c>
      <c r="D177" s="3">
        <f t="shared" si="24"/>
        <v>2447.8689740146165</v>
      </c>
      <c r="E177" s="4">
        <f t="shared" si="25"/>
        <v>1220.9538953822648</v>
      </c>
      <c r="F177">
        <f t="shared" si="21"/>
        <v>100</v>
      </c>
      <c r="G177" s="3">
        <f t="shared" si="22"/>
        <v>365859.39220681018</v>
      </c>
      <c r="H177" s="5">
        <f t="shared" si="26"/>
        <v>14</v>
      </c>
    </row>
    <row r="178" spans="1:8" x14ac:dyDescent="0.25">
      <c r="A178">
        <v>169</v>
      </c>
      <c r="B178" s="3">
        <f t="shared" si="23"/>
        <v>365859.39220681018</v>
      </c>
      <c r="C178" s="4">
        <f t="shared" si="20"/>
        <v>3668.8228693968813</v>
      </c>
      <c r="D178" s="3">
        <f t="shared" si="24"/>
        <v>2439.0626147120679</v>
      </c>
      <c r="E178" s="4">
        <f t="shared" si="25"/>
        <v>1229.7602546848134</v>
      </c>
      <c r="F178">
        <f t="shared" si="21"/>
        <v>100</v>
      </c>
      <c r="G178" s="3">
        <f t="shared" si="22"/>
        <v>364529.63195212535</v>
      </c>
      <c r="H178" s="5">
        <f t="shared" si="26"/>
        <v>14.083333333333334</v>
      </c>
    </row>
    <row r="179" spans="1:8" x14ac:dyDescent="0.25">
      <c r="A179">
        <v>170</v>
      </c>
      <c r="B179" s="3">
        <f t="shared" si="23"/>
        <v>364529.63195212535</v>
      </c>
      <c r="C179" s="4">
        <f t="shared" si="20"/>
        <v>3668.8228693968813</v>
      </c>
      <c r="D179" s="3">
        <f t="shared" si="24"/>
        <v>2430.1975463475023</v>
      </c>
      <c r="E179" s="4">
        <f t="shared" si="25"/>
        <v>1238.6253230493789</v>
      </c>
      <c r="F179">
        <f t="shared" si="21"/>
        <v>100</v>
      </c>
      <c r="G179" s="3">
        <f t="shared" si="22"/>
        <v>363191.00662907597</v>
      </c>
      <c r="H179" s="5">
        <f t="shared" si="26"/>
        <v>14.166666666666666</v>
      </c>
    </row>
    <row r="180" spans="1:8" x14ac:dyDescent="0.25">
      <c r="A180">
        <v>171</v>
      </c>
      <c r="B180" s="3">
        <f t="shared" si="23"/>
        <v>363191.00662907597</v>
      </c>
      <c r="C180" s="4">
        <f t="shared" si="20"/>
        <v>3668.8228693968813</v>
      </c>
      <c r="D180" s="3">
        <f t="shared" si="24"/>
        <v>2421.2733775271731</v>
      </c>
      <c r="E180" s="4">
        <f t="shared" si="25"/>
        <v>1247.5494918697082</v>
      </c>
      <c r="F180">
        <f t="shared" si="21"/>
        <v>100</v>
      </c>
      <c r="G180" s="3">
        <f t="shared" si="22"/>
        <v>361843.45713720628</v>
      </c>
      <c r="H180" s="5">
        <f t="shared" si="26"/>
        <v>14.25</v>
      </c>
    </row>
    <row r="181" spans="1:8" x14ac:dyDescent="0.25">
      <c r="A181">
        <v>172</v>
      </c>
      <c r="B181" s="3">
        <f t="shared" si="23"/>
        <v>361843.45713720628</v>
      </c>
      <c r="C181" s="4">
        <f t="shared" si="20"/>
        <v>3668.8228693968813</v>
      </c>
      <c r="D181" s="3">
        <f t="shared" si="24"/>
        <v>2412.2897142480419</v>
      </c>
      <c r="E181" s="4">
        <f t="shared" si="25"/>
        <v>1256.5331551488393</v>
      </c>
      <c r="F181">
        <f t="shared" si="21"/>
        <v>100</v>
      </c>
      <c r="G181" s="3">
        <f t="shared" si="22"/>
        <v>360486.92398205743</v>
      </c>
      <c r="H181" s="5">
        <f t="shared" si="26"/>
        <v>14.333333333333334</v>
      </c>
    </row>
    <row r="182" spans="1:8" x14ac:dyDescent="0.25">
      <c r="A182">
        <v>173</v>
      </c>
      <c r="B182" s="3">
        <f t="shared" si="23"/>
        <v>360486.92398205743</v>
      </c>
      <c r="C182" s="4">
        <f t="shared" si="20"/>
        <v>3668.8228693968813</v>
      </c>
      <c r="D182" s="3">
        <f t="shared" si="24"/>
        <v>2403.2461598803829</v>
      </c>
      <c r="E182" s="4">
        <f t="shared" si="25"/>
        <v>1265.5767095164983</v>
      </c>
      <c r="F182">
        <f t="shared" si="21"/>
        <v>100</v>
      </c>
      <c r="G182" s="3">
        <f t="shared" si="22"/>
        <v>359121.34727254091</v>
      </c>
      <c r="H182" s="5">
        <f t="shared" si="26"/>
        <v>14.416666666666666</v>
      </c>
    </row>
    <row r="183" spans="1:8" x14ac:dyDescent="0.25">
      <c r="A183">
        <v>174</v>
      </c>
      <c r="B183" s="3">
        <f t="shared" si="23"/>
        <v>359121.34727254091</v>
      </c>
      <c r="C183" s="4">
        <f t="shared" si="20"/>
        <v>3668.8228693968813</v>
      </c>
      <c r="D183" s="3">
        <f t="shared" si="24"/>
        <v>2394.1423151502727</v>
      </c>
      <c r="E183" s="4">
        <f t="shared" si="25"/>
        <v>1274.6805542466086</v>
      </c>
      <c r="F183">
        <f t="shared" si="21"/>
        <v>100</v>
      </c>
      <c r="G183" s="3">
        <f t="shared" si="22"/>
        <v>357746.66671829432</v>
      </c>
      <c r="H183" s="5">
        <f t="shared" si="26"/>
        <v>14.5</v>
      </c>
    </row>
    <row r="184" spans="1:8" x14ac:dyDescent="0.25">
      <c r="A184">
        <v>175</v>
      </c>
      <c r="B184" s="3">
        <f t="shared" si="23"/>
        <v>357746.66671829432</v>
      </c>
      <c r="C184" s="4">
        <f t="shared" si="20"/>
        <v>3668.8228693968813</v>
      </c>
      <c r="D184" s="3">
        <f t="shared" si="24"/>
        <v>2384.9777781219623</v>
      </c>
      <c r="E184" s="4">
        <f t="shared" si="25"/>
        <v>1283.845091274919</v>
      </c>
      <c r="F184">
        <f t="shared" si="21"/>
        <v>100</v>
      </c>
      <c r="G184" s="3">
        <f t="shared" si="22"/>
        <v>356362.82162701938</v>
      </c>
      <c r="H184" s="5">
        <f t="shared" si="26"/>
        <v>14.583333333333334</v>
      </c>
    </row>
    <row r="185" spans="1:8" x14ac:dyDescent="0.25">
      <c r="A185">
        <v>176</v>
      </c>
      <c r="B185" s="3">
        <f t="shared" si="23"/>
        <v>356362.82162701938</v>
      </c>
      <c r="C185" s="4">
        <f t="shared" si="20"/>
        <v>3668.8228693968813</v>
      </c>
      <c r="D185" s="3">
        <f t="shared" si="24"/>
        <v>2375.7521441801296</v>
      </c>
      <c r="E185" s="4">
        <f t="shared" si="25"/>
        <v>1293.0707252167517</v>
      </c>
      <c r="F185">
        <f t="shared" si="21"/>
        <v>100</v>
      </c>
      <c r="G185" s="3">
        <f t="shared" si="22"/>
        <v>354969.75090180262</v>
      </c>
      <c r="H185" s="5">
        <f t="shared" si="26"/>
        <v>14.666666666666666</v>
      </c>
    </row>
    <row r="186" spans="1:8" x14ac:dyDescent="0.25">
      <c r="A186">
        <v>177</v>
      </c>
      <c r="B186" s="3">
        <f t="shared" si="23"/>
        <v>354969.75090180262</v>
      </c>
      <c r="C186" s="4">
        <f t="shared" si="20"/>
        <v>3668.8228693968813</v>
      </c>
      <c r="D186" s="3">
        <f t="shared" si="24"/>
        <v>2366.4650060120175</v>
      </c>
      <c r="E186" s="4">
        <f t="shared" si="25"/>
        <v>1302.3578633848638</v>
      </c>
      <c r="F186">
        <f t="shared" si="21"/>
        <v>100</v>
      </c>
      <c r="G186" s="3">
        <f t="shared" si="22"/>
        <v>353567.39303841774</v>
      </c>
      <c r="H186" s="5">
        <f t="shared" si="26"/>
        <v>14.75</v>
      </c>
    </row>
    <row r="187" spans="1:8" x14ac:dyDescent="0.25">
      <c r="A187">
        <v>178</v>
      </c>
      <c r="B187" s="3">
        <f t="shared" si="23"/>
        <v>353567.39303841774</v>
      </c>
      <c r="C187" s="4">
        <f t="shared" si="20"/>
        <v>3668.8228693968813</v>
      </c>
      <c r="D187" s="3">
        <f t="shared" si="24"/>
        <v>2357.1159535894517</v>
      </c>
      <c r="E187" s="4">
        <f t="shared" si="25"/>
        <v>1311.7069158074296</v>
      </c>
      <c r="F187">
        <f t="shared" si="21"/>
        <v>100</v>
      </c>
      <c r="G187" s="3">
        <f t="shared" si="22"/>
        <v>352155.68612261029</v>
      </c>
      <c r="H187" s="5">
        <f t="shared" si="26"/>
        <v>14.833333333333334</v>
      </c>
    </row>
    <row r="188" spans="1:8" x14ac:dyDescent="0.25">
      <c r="A188">
        <v>179</v>
      </c>
      <c r="B188" s="3">
        <f t="shared" si="23"/>
        <v>352155.68612261029</v>
      </c>
      <c r="C188" s="4">
        <f t="shared" si="20"/>
        <v>3668.8228693968813</v>
      </c>
      <c r="D188" s="3">
        <f t="shared" si="24"/>
        <v>2347.7045741507354</v>
      </c>
      <c r="E188" s="4">
        <f t="shared" si="25"/>
        <v>1321.1182952461459</v>
      </c>
      <c r="F188">
        <f t="shared" si="21"/>
        <v>100</v>
      </c>
      <c r="G188" s="3">
        <f t="shared" si="22"/>
        <v>350734.56782736414</v>
      </c>
      <c r="H188" s="5">
        <f t="shared" si="26"/>
        <v>14.916666666666666</v>
      </c>
    </row>
    <row r="189" spans="1:8" x14ac:dyDescent="0.25">
      <c r="A189">
        <v>180</v>
      </c>
      <c r="B189" s="3">
        <f t="shared" si="23"/>
        <v>350734.56782736414</v>
      </c>
      <c r="C189" s="4">
        <f t="shared" si="20"/>
        <v>3668.8228693968813</v>
      </c>
      <c r="D189" s="3">
        <f t="shared" si="24"/>
        <v>2338.2304521824276</v>
      </c>
      <c r="E189" s="4">
        <f t="shared" si="25"/>
        <v>1330.5924172144537</v>
      </c>
      <c r="F189">
        <f t="shared" si="21"/>
        <v>100</v>
      </c>
      <c r="G189" s="3">
        <f t="shared" si="22"/>
        <v>349303.97541014967</v>
      </c>
      <c r="H189" s="5">
        <f t="shared" si="26"/>
        <v>15</v>
      </c>
    </row>
    <row r="190" spans="1:8" x14ac:dyDescent="0.25">
      <c r="A190">
        <v>181</v>
      </c>
      <c r="B190" s="3">
        <f t="shared" si="23"/>
        <v>349303.97541014967</v>
      </c>
      <c r="C190" s="4">
        <f t="shared" si="20"/>
        <v>3668.8228693968813</v>
      </c>
      <c r="D190" s="3">
        <f t="shared" si="24"/>
        <v>2328.6931694009977</v>
      </c>
      <c r="E190" s="4">
        <f t="shared" si="25"/>
        <v>1340.1296999958836</v>
      </c>
      <c r="F190">
        <f t="shared" si="21"/>
        <v>100</v>
      </c>
      <c r="G190" s="3">
        <f t="shared" si="22"/>
        <v>347863.84571015381</v>
      </c>
      <c r="H190" s="5">
        <f t="shared" si="26"/>
        <v>15.083333333333334</v>
      </c>
    </row>
    <row r="191" spans="1:8" x14ac:dyDescent="0.25">
      <c r="A191">
        <v>182</v>
      </c>
      <c r="B191" s="3">
        <f t="shared" si="23"/>
        <v>347863.84571015381</v>
      </c>
      <c r="C191" s="4">
        <f t="shared" si="20"/>
        <v>3668.8228693968813</v>
      </c>
      <c r="D191" s="3">
        <f t="shared" si="24"/>
        <v>2319.092304734359</v>
      </c>
      <c r="E191" s="4">
        <f t="shared" si="25"/>
        <v>1349.7305646625223</v>
      </c>
      <c r="F191">
        <f t="shared" si="21"/>
        <v>100</v>
      </c>
      <c r="G191" s="3">
        <f t="shared" si="22"/>
        <v>346414.11514549126</v>
      </c>
      <c r="H191" s="5">
        <f t="shared" si="26"/>
        <v>15.166666666666666</v>
      </c>
    </row>
    <row r="192" spans="1:8" x14ac:dyDescent="0.25">
      <c r="A192">
        <v>183</v>
      </c>
      <c r="B192" s="3">
        <f t="shared" si="23"/>
        <v>346414.11514549126</v>
      </c>
      <c r="C192" s="4">
        <f t="shared" si="20"/>
        <v>3668.8228693968813</v>
      </c>
      <c r="D192" s="3">
        <f t="shared" si="24"/>
        <v>2309.4274343032753</v>
      </c>
      <c r="E192" s="4">
        <f t="shared" si="25"/>
        <v>1359.395435093606</v>
      </c>
      <c r="F192">
        <f t="shared" si="21"/>
        <v>100</v>
      </c>
      <c r="G192" s="3">
        <f t="shared" si="22"/>
        <v>344954.71971039765</v>
      </c>
      <c r="H192" s="5">
        <f t="shared" si="26"/>
        <v>15.25</v>
      </c>
    </row>
    <row r="193" spans="1:8" x14ac:dyDescent="0.25">
      <c r="A193">
        <v>184</v>
      </c>
      <c r="B193" s="3">
        <f t="shared" si="23"/>
        <v>344954.71971039765</v>
      </c>
      <c r="C193" s="4">
        <f t="shared" si="20"/>
        <v>3668.8228693968813</v>
      </c>
      <c r="D193" s="3">
        <f t="shared" si="24"/>
        <v>2299.6981314026511</v>
      </c>
      <c r="E193" s="4">
        <f t="shared" si="25"/>
        <v>1369.1247379942301</v>
      </c>
      <c r="F193">
        <f t="shared" si="21"/>
        <v>100</v>
      </c>
      <c r="G193" s="3">
        <f t="shared" si="22"/>
        <v>343485.59497240343</v>
      </c>
      <c r="H193" s="5">
        <f t="shared" si="26"/>
        <v>15.333333333333334</v>
      </c>
    </row>
    <row r="194" spans="1:8" x14ac:dyDescent="0.25">
      <c r="A194">
        <v>185</v>
      </c>
      <c r="B194" s="3">
        <f t="shared" si="23"/>
        <v>343485.59497240343</v>
      </c>
      <c r="C194" s="4">
        <f t="shared" si="20"/>
        <v>3668.8228693968813</v>
      </c>
      <c r="D194" s="3">
        <f t="shared" si="24"/>
        <v>2289.9039664826896</v>
      </c>
      <c r="E194" s="4">
        <f t="shared" si="25"/>
        <v>1378.9189029141917</v>
      </c>
      <c r="F194">
        <f t="shared" si="21"/>
        <v>100</v>
      </c>
      <c r="G194" s="3">
        <f t="shared" si="22"/>
        <v>342006.67606948921</v>
      </c>
      <c r="H194" s="5">
        <f t="shared" si="26"/>
        <v>15.416666666666666</v>
      </c>
    </row>
    <row r="195" spans="1:8" x14ac:dyDescent="0.25">
      <c r="A195">
        <v>186</v>
      </c>
      <c r="B195" s="3">
        <f t="shared" si="23"/>
        <v>342006.67606948921</v>
      </c>
      <c r="C195" s="4">
        <f t="shared" si="20"/>
        <v>3668.8228693968813</v>
      </c>
      <c r="D195" s="3">
        <f t="shared" si="24"/>
        <v>2280.0445071299282</v>
      </c>
      <c r="E195" s="4">
        <f t="shared" si="25"/>
        <v>1388.7783622669531</v>
      </c>
      <c r="F195">
        <f t="shared" si="21"/>
        <v>100</v>
      </c>
      <c r="G195" s="3">
        <f t="shared" si="22"/>
        <v>340517.89770722226</v>
      </c>
      <c r="H195" s="5">
        <f t="shared" si="26"/>
        <v>15.5</v>
      </c>
    </row>
    <row r="196" spans="1:8" x14ac:dyDescent="0.25">
      <c r="A196">
        <v>187</v>
      </c>
      <c r="B196" s="3">
        <f t="shared" si="23"/>
        <v>340517.89770722226</v>
      </c>
      <c r="C196" s="4">
        <f t="shared" si="20"/>
        <v>3668.8228693968813</v>
      </c>
      <c r="D196" s="3">
        <f t="shared" si="24"/>
        <v>2270.1193180481487</v>
      </c>
      <c r="E196" s="4">
        <f t="shared" si="25"/>
        <v>1398.7035513487326</v>
      </c>
      <c r="F196">
        <f t="shared" si="21"/>
        <v>100</v>
      </c>
      <c r="G196" s="3">
        <f t="shared" si="22"/>
        <v>339019.19415587356</v>
      </c>
      <c r="H196" s="5">
        <f t="shared" si="26"/>
        <v>15.583333333333334</v>
      </c>
    </row>
    <row r="197" spans="1:8" x14ac:dyDescent="0.25">
      <c r="A197">
        <v>188</v>
      </c>
      <c r="B197" s="3">
        <f t="shared" si="23"/>
        <v>339019.19415587356</v>
      </c>
      <c r="C197" s="4">
        <f t="shared" si="20"/>
        <v>3668.8228693968813</v>
      </c>
      <c r="D197" s="3">
        <f t="shared" si="24"/>
        <v>2260.1279610391571</v>
      </c>
      <c r="E197" s="4">
        <f t="shared" si="25"/>
        <v>1408.6949083577242</v>
      </c>
      <c r="F197">
        <f t="shared" si="21"/>
        <v>100</v>
      </c>
      <c r="G197" s="3">
        <f t="shared" si="22"/>
        <v>337510.49924751581</v>
      </c>
      <c r="H197" s="5">
        <f t="shared" si="26"/>
        <v>15.666666666666666</v>
      </c>
    </row>
    <row r="198" spans="1:8" x14ac:dyDescent="0.25">
      <c r="A198">
        <v>189</v>
      </c>
      <c r="B198" s="3">
        <f t="shared" si="23"/>
        <v>337510.49924751581</v>
      </c>
      <c r="C198" s="4">
        <f t="shared" si="20"/>
        <v>3668.8228693968813</v>
      </c>
      <c r="D198" s="3">
        <f t="shared" si="24"/>
        <v>2250.0699949834388</v>
      </c>
      <c r="E198" s="4">
        <f t="shared" si="25"/>
        <v>1418.7528744134424</v>
      </c>
      <c r="F198">
        <f t="shared" si="21"/>
        <v>100</v>
      </c>
      <c r="G198" s="3">
        <f t="shared" si="22"/>
        <v>335991.74637310236</v>
      </c>
      <c r="H198" s="5">
        <f t="shared" si="26"/>
        <v>15.75</v>
      </c>
    </row>
    <row r="199" spans="1:8" x14ac:dyDescent="0.25">
      <c r="A199">
        <v>190</v>
      </c>
      <c r="B199" s="3">
        <f t="shared" si="23"/>
        <v>335991.74637310236</v>
      </c>
      <c r="C199" s="4">
        <f t="shared" si="20"/>
        <v>3668.8228693968813</v>
      </c>
      <c r="D199" s="3">
        <f t="shared" si="24"/>
        <v>2239.9449758206824</v>
      </c>
      <c r="E199" s="4">
        <f t="shared" si="25"/>
        <v>1428.8778935761989</v>
      </c>
      <c r="F199">
        <f t="shared" si="21"/>
        <v>100</v>
      </c>
      <c r="G199" s="3">
        <f t="shared" si="22"/>
        <v>334462.86847952614</v>
      </c>
      <c r="H199" s="5">
        <f t="shared" si="26"/>
        <v>15.833333333333334</v>
      </c>
    </row>
    <row r="200" spans="1:8" x14ac:dyDescent="0.25">
      <c r="A200">
        <v>191</v>
      </c>
      <c r="B200" s="3">
        <f t="shared" si="23"/>
        <v>334462.86847952614</v>
      </c>
      <c r="C200" s="4">
        <f t="shared" si="20"/>
        <v>3668.8228693968813</v>
      </c>
      <c r="D200" s="3">
        <f t="shared" si="24"/>
        <v>2229.7524565301742</v>
      </c>
      <c r="E200" s="4">
        <f t="shared" si="25"/>
        <v>1439.0704128667071</v>
      </c>
      <c r="F200">
        <f t="shared" si="21"/>
        <v>100</v>
      </c>
      <c r="G200" s="3">
        <f t="shared" si="22"/>
        <v>332923.79806665942</v>
      </c>
      <c r="H200" s="5">
        <f t="shared" si="26"/>
        <v>15.916666666666666</v>
      </c>
    </row>
    <row r="201" spans="1:8" x14ac:dyDescent="0.25">
      <c r="A201">
        <v>192</v>
      </c>
      <c r="B201" s="3">
        <f t="shared" si="23"/>
        <v>332923.79806665942</v>
      </c>
      <c r="C201" s="4">
        <f t="shared" si="20"/>
        <v>3668.8228693968813</v>
      </c>
      <c r="D201" s="3">
        <f t="shared" si="24"/>
        <v>2219.4919871110628</v>
      </c>
      <c r="E201" s="4">
        <f t="shared" si="25"/>
        <v>1449.3308822858185</v>
      </c>
      <c r="F201">
        <f t="shared" si="21"/>
        <v>100</v>
      </c>
      <c r="G201" s="3">
        <f t="shared" si="22"/>
        <v>331374.46718437359</v>
      </c>
      <c r="H201" s="5">
        <f t="shared" si="26"/>
        <v>16</v>
      </c>
    </row>
    <row r="202" spans="1:8" x14ac:dyDescent="0.25">
      <c r="A202">
        <v>193</v>
      </c>
      <c r="B202" s="3">
        <f t="shared" si="23"/>
        <v>331374.46718437359</v>
      </c>
      <c r="C202" s="4">
        <f t="shared" si="20"/>
        <v>3668.8228693968813</v>
      </c>
      <c r="D202" s="3">
        <f t="shared" si="24"/>
        <v>2209.1631145624906</v>
      </c>
      <c r="E202" s="4">
        <f t="shared" si="25"/>
        <v>1459.6597548343907</v>
      </c>
      <c r="F202">
        <f t="shared" si="21"/>
        <v>100</v>
      </c>
      <c r="G202" s="3">
        <f t="shared" si="22"/>
        <v>329814.80742953921</v>
      </c>
      <c r="H202" s="5">
        <f t="shared" si="26"/>
        <v>16.083333333333332</v>
      </c>
    </row>
    <row r="203" spans="1:8" x14ac:dyDescent="0.25">
      <c r="A203">
        <v>194</v>
      </c>
      <c r="B203" s="3">
        <f t="shared" si="23"/>
        <v>329814.80742953921</v>
      </c>
      <c r="C203" s="4">
        <f t="shared" ref="C203:C266" si="27">-PMT($C$6,$C$3,$C$7,0,0)</f>
        <v>3668.8228693968813</v>
      </c>
      <c r="D203" s="3">
        <f t="shared" si="24"/>
        <v>2198.7653828635948</v>
      </c>
      <c r="E203" s="4">
        <f t="shared" si="25"/>
        <v>1470.0574865332865</v>
      </c>
      <c r="F203">
        <f t="shared" ref="F203:F266" si="28">$F$3</f>
        <v>100</v>
      </c>
      <c r="G203" s="3">
        <f t="shared" ref="G203:G266" si="29">B203-E203-F203</f>
        <v>328244.74994300591</v>
      </c>
      <c r="H203" s="5">
        <f t="shared" si="26"/>
        <v>16.166666666666668</v>
      </c>
    </row>
    <row r="204" spans="1:8" x14ac:dyDescent="0.25">
      <c r="A204">
        <v>195</v>
      </c>
      <c r="B204" s="3">
        <f t="shared" si="23"/>
        <v>328244.74994300591</v>
      </c>
      <c r="C204" s="4">
        <f t="shared" si="27"/>
        <v>3668.8228693968813</v>
      </c>
      <c r="D204" s="3">
        <f t="shared" si="24"/>
        <v>2188.2983329533727</v>
      </c>
      <c r="E204" s="4">
        <f t="shared" si="25"/>
        <v>1480.5245364435086</v>
      </c>
      <c r="F204">
        <f t="shared" si="28"/>
        <v>100</v>
      </c>
      <c r="G204" s="3">
        <f t="shared" si="29"/>
        <v>326664.22540656239</v>
      </c>
      <c r="H204" s="5">
        <f t="shared" si="26"/>
        <v>16.25</v>
      </c>
    </row>
    <row r="205" spans="1:8" x14ac:dyDescent="0.25">
      <c r="A205">
        <v>196</v>
      </c>
      <c r="B205" s="3">
        <f t="shared" si="23"/>
        <v>326664.22540656239</v>
      </c>
      <c r="C205" s="4">
        <f t="shared" si="27"/>
        <v>3668.8228693968813</v>
      </c>
      <c r="D205" s="3">
        <f t="shared" si="24"/>
        <v>2177.7615027104162</v>
      </c>
      <c r="E205" s="4">
        <f t="shared" si="25"/>
        <v>1491.0613666864651</v>
      </c>
      <c r="F205">
        <f t="shared" si="28"/>
        <v>100</v>
      </c>
      <c r="G205" s="3">
        <f t="shared" si="29"/>
        <v>325073.1640398759</v>
      </c>
      <c r="H205" s="5">
        <f t="shared" si="26"/>
        <v>16.333333333333332</v>
      </c>
    </row>
    <row r="206" spans="1:8" x14ac:dyDescent="0.25">
      <c r="A206">
        <v>197</v>
      </c>
      <c r="B206" s="3">
        <f t="shared" si="23"/>
        <v>325073.1640398759</v>
      </c>
      <c r="C206" s="4">
        <f t="shared" si="27"/>
        <v>3668.8228693968813</v>
      </c>
      <c r="D206" s="3">
        <f t="shared" si="24"/>
        <v>2167.1544269325063</v>
      </c>
      <c r="E206" s="4">
        <f t="shared" si="25"/>
        <v>1501.6684424643749</v>
      </c>
      <c r="F206">
        <f t="shared" si="28"/>
        <v>100</v>
      </c>
      <c r="G206" s="3">
        <f t="shared" si="29"/>
        <v>323471.49559741153</v>
      </c>
      <c r="H206" s="5">
        <f t="shared" si="26"/>
        <v>16.416666666666668</v>
      </c>
    </row>
    <row r="207" spans="1:8" x14ac:dyDescent="0.25">
      <c r="A207">
        <v>198</v>
      </c>
      <c r="B207" s="3">
        <f t="shared" si="23"/>
        <v>323471.49559741153</v>
      </c>
      <c r="C207" s="4">
        <f t="shared" si="27"/>
        <v>3668.8228693968813</v>
      </c>
      <c r="D207" s="3">
        <f t="shared" si="24"/>
        <v>2156.4766373160769</v>
      </c>
      <c r="E207" s="4">
        <f t="shared" si="25"/>
        <v>1512.3462320808044</v>
      </c>
      <c r="F207">
        <f t="shared" si="28"/>
        <v>100</v>
      </c>
      <c r="G207" s="3">
        <f t="shared" si="29"/>
        <v>321859.1493653307</v>
      </c>
      <c r="H207" s="5">
        <f t="shared" si="26"/>
        <v>16.5</v>
      </c>
    </row>
    <row r="208" spans="1:8" x14ac:dyDescent="0.25">
      <c r="A208">
        <v>199</v>
      </c>
      <c r="B208" s="3">
        <f t="shared" si="23"/>
        <v>321859.1493653307</v>
      </c>
      <c r="C208" s="4">
        <f t="shared" si="27"/>
        <v>3668.8228693968813</v>
      </c>
      <c r="D208" s="3">
        <f t="shared" si="24"/>
        <v>2145.7276624355382</v>
      </c>
      <c r="E208" s="4">
        <f t="shared" si="25"/>
        <v>1523.0952069613431</v>
      </c>
      <c r="F208">
        <f t="shared" si="28"/>
        <v>100</v>
      </c>
      <c r="G208" s="3">
        <f t="shared" si="29"/>
        <v>320236.05415836937</v>
      </c>
      <c r="H208" s="5">
        <f t="shared" si="26"/>
        <v>16.583333333333332</v>
      </c>
    </row>
    <row r="209" spans="1:8" x14ac:dyDescent="0.25">
      <c r="A209">
        <v>200</v>
      </c>
      <c r="B209" s="3">
        <f t="shared" si="23"/>
        <v>320236.05415836937</v>
      </c>
      <c r="C209" s="4">
        <f t="shared" si="27"/>
        <v>3668.8228693968813</v>
      </c>
      <c r="D209" s="3">
        <f t="shared" si="24"/>
        <v>2134.9070277224628</v>
      </c>
      <c r="E209" s="4">
        <f t="shared" si="25"/>
        <v>1533.9158416744185</v>
      </c>
      <c r="F209">
        <f t="shared" si="28"/>
        <v>100</v>
      </c>
      <c r="G209" s="3">
        <f t="shared" si="29"/>
        <v>318602.13831669494</v>
      </c>
      <c r="H209" s="5">
        <f t="shared" si="26"/>
        <v>16.666666666666668</v>
      </c>
    </row>
    <row r="210" spans="1:8" x14ac:dyDescent="0.25">
      <c r="A210">
        <v>201</v>
      </c>
      <c r="B210" s="3">
        <f t="shared" si="23"/>
        <v>318602.13831669494</v>
      </c>
      <c r="C210" s="4">
        <f t="shared" si="27"/>
        <v>3668.8228693968813</v>
      </c>
      <c r="D210" s="3">
        <f t="shared" si="24"/>
        <v>2124.0142554446329</v>
      </c>
      <c r="E210" s="4">
        <f t="shared" si="25"/>
        <v>1544.8086139522484</v>
      </c>
      <c r="F210">
        <f t="shared" si="28"/>
        <v>100</v>
      </c>
      <c r="G210" s="3">
        <f t="shared" si="29"/>
        <v>316957.32970274269</v>
      </c>
      <c r="H210" s="5">
        <f t="shared" si="26"/>
        <v>16.75</v>
      </c>
    </row>
    <row r="211" spans="1:8" x14ac:dyDescent="0.25">
      <c r="A211">
        <v>202</v>
      </c>
      <c r="B211" s="3">
        <f t="shared" si="23"/>
        <v>316957.32970274269</v>
      </c>
      <c r="C211" s="4">
        <f t="shared" si="27"/>
        <v>3668.8228693968813</v>
      </c>
      <c r="D211" s="3">
        <f t="shared" si="24"/>
        <v>2113.0488646849512</v>
      </c>
      <c r="E211" s="4">
        <f t="shared" si="25"/>
        <v>1555.77400471193</v>
      </c>
      <c r="F211">
        <f t="shared" si="28"/>
        <v>100</v>
      </c>
      <c r="G211" s="3">
        <f t="shared" si="29"/>
        <v>315301.55569803074</v>
      </c>
      <c r="H211" s="5">
        <f t="shared" si="26"/>
        <v>16.833333333333332</v>
      </c>
    </row>
    <row r="212" spans="1:8" x14ac:dyDescent="0.25">
      <c r="A212">
        <v>203</v>
      </c>
      <c r="B212" s="3">
        <f t="shared" si="23"/>
        <v>315301.55569803074</v>
      </c>
      <c r="C212" s="4">
        <f t="shared" si="27"/>
        <v>3668.8228693968813</v>
      </c>
      <c r="D212" s="3">
        <f t="shared" si="24"/>
        <v>2102.0103713202052</v>
      </c>
      <c r="E212" s="4">
        <f t="shared" si="25"/>
        <v>1566.8124980766761</v>
      </c>
      <c r="F212">
        <f t="shared" si="28"/>
        <v>100</v>
      </c>
      <c r="G212" s="3">
        <f t="shared" si="29"/>
        <v>313634.74319995404</v>
      </c>
      <c r="H212" s="5">
        <f t="shared" si="26"/>
        <v>16.916666666666668</v>
      </c>
    </row>
    <row r="213" spans="1:8" x14ac:dyDescent="0.25">
      <c r="A213">
        <v>204</v>
      </c>
      <c r="B213" s="3">
        <f t="shared" si="23"/>
        <v>313634.74319995404</v>
      </c>
      <c r="C213" s="4">
        <f t="shared" si="27"/>
        <v>3668.8228693968813</v>
      </c>
      <c r="D213" s="3">
        <f t="shared" si="24"/>
        <v>2090.8982879996938</v>
      </c>
      <c r="E213" s="4">
        <f t="shared" si="25"/>
        <v>1577.9245813971875</v>
      </c>
      <c r="F213">
        <f t="shared" si="28"/>
        <v>100</v>
      </c>
      <c r="G213" s="3">
        <f t="shared" si="29"/>
        <v>311956.81861855683</v>
      </c>
      <c r="H213" s="5">
        <f t="shared" si="26"/>
        <v>17</v>
      </c>
    </row>
    <row r="214" spans="1:8" x14ac:dyDescent="0.25">
      <c r="A214">
        <v>205</v>
      </c>
      <c r="B214" s="3">
        <f t="shared" ref="B214:B277" si="30">G213</f>
        <v>311956.81861855683</v>
      </c>
      <c r="C214" s="4">
        <f t="shared" si="27"/>
        <v>3668.8228693968813</v>
      </c>
      <c r="D214" s="3">
        <f t="shared" ref="D214:D277" si="31">B214*$C$6</f>
        <v>2079.7121241237123</v>
      </c>
      <c r="E214" s="4">
        <f t="shared" ref="E214:E277" si="32">ABS(C214-D214)</f>
        <v>1589.110745273169</v>
      </c>
      <c r="F214">
        <f t="shared" si="28"/>
        <v>100</v>
      </c>
      <c r="G214" s="3">
        <f t="shared" si="29"/>
        <v>310267.70787328365</v>
      </c>
      <c r="H214" s="5">
        <f t="shared" ref="H214:H277" si="33">A214/12</f>
        <v>17.083333333333332</v>
      </c>
    </row>
    <row r="215" spans="1:8" x14ac:dyDescent="0.25">
      <c r="A215">
        <v>206</v>
      </c>
      <c r="B215" s="3">
        <f t="shared" si="30"/>
        <v>310267.70787328365</v>
      </c>
      <c r="C215" s="4">
        <f t="shared" si="27"/>
        <v>3668.8228693968813</v>
      </c>
      <c r="D215" s="3">
        <f t="shared" si="31"/>
        <v>2068.4513858218911</v>
      </c>
      <c r="E215" s="4">
        <f t="shared" si="32"/>
        <v>1600.3714835749902</v>
      </c>
      <c r="F215">
        <f t="shared" si="28"/>
        <v>100</v>
      </c>
      <c r="G215" s="3">
        <f t="shared" si="29"/>
        <v>308567.33638970868</v>
      </c>
      <c r="H215" s="5">
        <f t="shared" si="33"/>
        <v>17.166666666666668</v>
      </c>
    </row>
    <row r="216" spans="1:8" x14ac:dyDescent="0.25">
      <c r="A216">
        <v>207</v>
      </c>
      <c r="B216" s="3">
        <f t="shared" si="30"/>
        <v>308567.33638970868</v>
      </c>
      <c r="C216" s="4">
        <f t="shared" si="27"/>
        <v>3668.8228693968813</v>
      </c>
      <c r="D216" s="3">
        <f t="shared" si="31"/>
        <v>2057.1155759313915</v>
      </c>
      <c r="E216" s="4">
        <f t="shared" si="32"/>
        <v>1611.7072934654898</v>
      </c>
      <c r="F216">
        <f t="shared" si="28"/>
        <v>100</v>
      </c>
      <c r="G216" s="3">
        <f t="shared" si="29"/>
        <v>306855.62909624318</v>
      </c>
      <c r="H216" s="5">
        <f t="shared" si="33"/>
        <v>17.25</v>
      </c>
    </row>
    <row r="217" spans="1:8" x14ac:dyDescent="0.25">
      <c r="A217">
        <v>208</v>
      </c>
      <c r="B217" s="3">
        <f t="shared" si="30"/>
        <v>306855.62909624318</v>
      </c>
      <c r="C217" s="4">
        <f t="shared" si="27"/>
        <v>3668.8228693968813</v>
      </c>
      <c r="D217" s="3">
        <f t="shared" si="31"/>
        <v>2045.7041939749547</v>
      </c>
      <c r="E217" s="4">
        <f t="shared" si="32"/>
        <v>1623.1186754219266</v>
      </c>
      <c r="F217">
        <f t="shared" si="28"/>
        <v>100</v>
      </c>
      <c r="G217" s="3">
        <f t="shared" si="29"/>
        <v>305132.51042082126</v>
      </c>
      <c r="H217" s="5">
        <f t="shared" si="33"/>
        <v>17.333333333333332</v>
      </c>
    </row>
    <row r="218" spans="1:8" x14ac:dyDescent="0.25">
      <c r="A218">
        <v>209</v>
      </c>
      <c r="B218" s="3">
        <f t="shared" si="30"/>
        <v>305132.51042082126</v>
      </c>
      <c r="C218" s="4">
        <f t="shared" si="27"/>
        <v>3668.8228693968813</v>
      </c>
      <c r="D218" s="3">
        <f t="shared" si="31"/>
        <v>2034.2167361388085</v>
      </c>
      <c r="E218" s="4">
        <f t="shared" si="32"/>
        <v>1634.6061332580728</v>
      </c>
      <c r="F218">
        <f t="shared" si="28"/>
        <v>100</v>
      </c>
      <c r="G218" s="3">
        <f t="shared" si="29"/>
        <v>303397.90428756317</v>
      </c>
      <c r="H218" s="5">
        <f t="shared" si="33"/>
        <v>17.416666666666668</v>
      </c>
    </row>
    <row r="219" spans="1:8" x14ac:dyDescent="0.25">
      <c r="A219">
        <v>210</v>
      </c>
      <c r="B219" s="3">
        <f t="shared" si="30"/>
        <v>303397.90428756317</v>
      </c>
      <c r="C219" s="4">
        <f t="shared" si="27"/>
        <v>3668.8228693968813</v>
      </c>
      <c r="D219" s="3">
        <f t="shared" si="31"/>
        <v>2022.6526952504212</v>
      </c>
      <c r="E219" s="4">
        <f t="shared" si="32"/>
        <v>1646.1701741464601</v>
      </c>
      <c r="F219">
        <f t="shared" si="28"/>
        <v>100</v>
      </c>
      <c r="G219" s="3">
        <f t="shared" si="29"/>
        <v>301651.73411341669</v>
      </c>
      <c r="H219" s="5">
        <f t="shared" si="33"/>
        <v>17.5</v>
      </c>
    </row>
    <row r="220" spans="1:8" x14ac:dyDescent="0.25">
      <c r="A220">
        <v>211</v>
      </c>
      <c r="B220" s="3">
        <f t="shared" si="30"/>
        <v>301651.73411341669</v>
      </c>
      <c r="C220" s="4">
        <f t="shared" si="27"/>
        <v>3668.8228693968813</v>
      </c>
      <c r="D220" s="3">
        <f t="shared" si="31"/>
        <v>2011.0115607561115</v>
      </c>
      <c r="E220" s="4">
        <f t="shared" si="32"/>
        <v>1657.8113086407698</v>
      </c>
      <c r="F220">
        <f t="shared" si="28"/>
        <v>100</v>
      </c>
      <c r="G220" s="3">
        <f t="shared" si="29"/>
        <v>299893.92280477594</v>
      </c>
      <c r="H220" s="5">
        <f t="shared" si="33"/>
        <v>17.583333333333332</v>
      </c>
    </row>
    <row r="221" spans="1:8" x14ac:dyDescent="0.25">
      <c r="A221">
        <v>212</v>
      </c>
      <c r="B221" s="3">
        <f t="shared" si="30"/>
        <v>299893.92280477594</v>
      </c>
      <c r="C221" s="4">
        <f t="shared" si="27"/>
        <v>3668.8228693968813</v>
      </c>
      <c r="D221" s="3">
        <f t="shared" si="31"/>
        <v>1999.2928186985064</v>
      </c>
      <c r="E221" s="4">
        <f t="shared" si="32"/>
        <v>1669.5300506983749</v>
      </c>
      <c r="F221">
        <f t="shared" si="28"/>
        <v>100</v>
      </c>
      <c r="G221" s="3">
        <f t="shared" si="29"/>
        <v>298124.39275407756</v>
      </c>
      <c r="H221" s="5">
        <f t="shared" si="33"/>
        <v>17.666666666666668</v>
      </c>
    </row>
    <row r="222" spans="1:8" x14ac:dyDescent="0.25">
      <c r="A222">
        <v>213</v>
      </c>
      <c r="B222" s="3">
        <f t="shared" si="30"/>
        <v>298124.39275407756</v>
      </c>
      <c r="C222" s="4">
        <f t="shared" si="27"/>
        <v>3668.8228693968813</v>
      </c>
      <c r="D222" s="3">
        <f t="shared" si="31"/>
        <v>1987.4959516938504</v>
      </c>
      <c r="E222" s="4">
        <f t="shared" si="32"/>
        <v>1681.3269177030309</v>
      </c>
      <c r="F222">
        <f t="shared" si="28"/>
        <v>100</v>
      </c>
      <c r="G222" s="3">
        <f t="shared" si="29"/>
        <v>296343.06583637453</v>
      </c>
      <c r="H222" s="5">
        <f t="shared" si="33"/>
        <v>17.75</v>
      </c>
    </row>
    <row r="223" spans="1:8" x14ac:dyDescent="0.25">
      <c r="A223">
        <v>214</v>
      </c>
      <c r="B223" s="3">
        <f t="shared" si="30"/>
        <v>296343.06583637453</v>
      </c>
      <c r="C223" s="4">
        <f t="shared" si="27"/>
        <v>3668.8228693968813</v>
      </c>
      <c r="D223" s="3">
        <f t="shared" si="31"/>
        <v>1975.6204389091636</v>
      </c>
      <c r="E223" s="4">
        <f t="shared" si="32"/>
        <v>1693.2024304877177</v>
      </c>
      <c r="F223">
        <f t="shared" si="28"/>
        <v>100</v>
      </c>
      <c r="G223" s="3">
        <f t="shared" si="29"/>
        <v>294549.8634058868</v>
      </c>
      <c r="H223" s="5">
        <f t="shared" si="33"/>
        <v>17.833333333333332</v>
      </c>
    </row>
    <row r="224" spans="1:8" x14ac:dyDescent="0.25">
      <c r="A224">
        <v>215</v>
      </c>
      <c r="B224" s="3">
        <f t="shared" si="30"/>
        <v>294549.8634058868</v>
      </c>
      <c r="C224" s="4">
        <f t="shared" si="27"/>
        <v>3668.8228693968813</v>
      </c>
      <c r="D224" s="3">
        <f t="shared" si="31"/>
        <v>1963.6657560392455</v>
      </c>
      <c r="E224" s="4">
        <f t="shared" si="32"/>
        <v>1705.1571133576358</v>
      </c>
      <c r="F224">
        <f t="shared" si="28"/>
        <v>100</v>
      </c>
      <c r="G224" s="3">
        <f t="shared" si="29"/>
        <v>292744.70629252918</v>
      </c>
      <c r="H224" s="5">
        <f t="shared" si="33"/>
        <v>17.916666666666668</v>
      </c>
    </row>
    <row r="225" spans="1:8" x14ac:dyDescent="0.25">
      <c r="A225">
        <v>216</v>
      </c>
      <c r="B225" s="3">
        <f t="shared" si="30"/>
        <v>292744.70629252918</v>
      </c>
      <c r="C225" s="4">
        <f t="shared" si="27"/>
        <v>3668.8228693968813</v>
      </c>
      <c r="D225" s="3">
        <f t="shared" si="31"/>
        <v>1951.6313752835281</v>
      </c>
      <c r="E225" s="4">
        <f t="shared" si="32"/>
        <v>1717.1914941133532</v>
      </c>
      <c r="F225">
        <f t="shared" si="28"/>
        <v>100</v>
      </c>
      <c r="G225" s="3">
        <f t="shared" si="29"/>
        <v>290927.51479841582</v>
      </c>
      <c r="H225" s="5">
        <f t="shared" si="33"/>
        <v>18</v>
      </c>
    </row>
    <row r="226" spans="1:8" x14ac:dyDescent="0.25">
      <c r="A226">
        <v>217</v>
      </c>
      <c r="B226" s="3">
        <f t="shared" si="30"/>
        <v>290927.51479841582</v>
      </c>
      <c r="C226" s="4">
        <f t="shared" si="27"/>
        <v>3668.8228693968813</v>
      </c>
      <c r="D226" s="3">
        <f t="shared" si="31"/>
        <v>1939.5167653227722</v>
      </c>
      <c r="E226" s="4">
        <f t="shared" si="32"/>
        <v>1729.306104074109</v>
      </c>
      <c r="F226">
        <f t="shared" si="28"/>
        <v>100</v>
      </c>
      <c r="G226" s="3">
        <f t="shared" si="29"/>
        <v>289098.20869434171</v>
      </c>
      <c r="H226" s="5">
        <f t="shared" si="33"/>
        <v>18.083333333333332</v>
      </c>
    </row>
    <row r="227" spans="1:8" x14ac:dyDescent="0.25">
      <c r="A227">
        <v>218</v>
      </c>
      <c r="B227" s="3">
        <f t="shared" si="30"/>
        <v>289098.20869434171</v>
      </c>
      <c r="C227" s="4">
        <f t="shared" si="27"/>
        <v>3668.8228693968813</v>
      </c>
      <c r="D227" s="3">
        <f t="shared" si="31"/>
        <v>1927.3213912956114</v>
      </c>
      <c r="E227" s="4">
        <f t="shared" si="32"/>
        <v>1741.5014781012699</v>
      </c>
      <c r="F227">
        <f t="shared" si="28"/>
        <v>100</v>
      </c>
      <c r="G227" s="3">
        <f t="shared" si="29"/>
        <v>287256.70721624047</v>
      </c>
      <c r="H227" s="5">
        <f t="shared" si="33"/>
        <v>18.166666666666668</v>
      </c>
    </row>
    <row r="228" spans="1:8" x14ac:dyDescent="0.25">
      <c r="A228">
        <v>219</v>
      </c>
      <c r="B228" s="3">
        <f t="shared" si="30"/>
        <v>287256.70721624047</v>
      </c>
      <c r="C228" s="4">
        <f t="shared" si="27"/>
        <v>3668.8228693968813</v>
      </c>
      <c r="D228" s="3">
        <f t="shared" si="31"/>
        <v>1915.0447147749367</v>
      </c>
      <c r="E228" s="4">
        <f t="shared" si="32"/>
        <v>1753.7781546219446</v>
      </c>
      <c r="F228">
        <f t="shared" si="28"/>
        <v>100</v>
      </c>
      <c r="G228" s="3">
        <f t="shared" si="29"/>
        <v>285402.92906161852</v>
      </c>
      <c r="H228" s="5">
        <f t="shared" si="33"/>
        <v>18.25</v>
      </c>
    </row>
    <row r="229" spans="1:8" x14ac:dyDescent="0.25">
      <c r="A229">
        <v>220</v>
      </c>
      <c r="B229" s="3">
        <f t="shared" si="30"/>
        <v>285402.92906161852</v>
      </c>
      <c r="C229" s="4">
        <f t="shared" si="27"/>
        <v>3668.8228693968813</v>
      </c>
      <c r="D229" s="3">
        <f t="shared" si="31"/>
        <v>1902.6861937441236</v>
      </c>
      <c r="E229" s="4">
        <f t="shared" si="32"/>
        <v>1766.1366756527577</v>
      </c>
      <c r="F229">
        <f t="shared" si="28"/>
        <v>100</v>
      </c>
      <c r="G229" s="3">
        <f t="shared" si="29"/>
        <v>283536.79238596576</v>
      </c>
      <c r="H229" s="5">
        <f t="shared" si="33"/>
        <v>18.333333333333332</v>
      </c>
    </row>
    <row r="230" spans="1:8" x14ac:dyDescent="0.25">
      <c r="A230">
        <v>221</v>
      </c>
      <c r="B230" s="3">
        <f t="shared" si="30"/>
        <v>283536.79238596576</v>
      </c>
      <c r="C230" s="4">
        <f t="shared" si="27"/>
        <v>3668.8228693968813</v>
      </c>
      <c r="D230" s="3">
        <f t="shared" si="31"/>
        <v>1890.2452825731052</v>
      </c>
      <c r="E230" s="4">
        <f t="shared" si="32"/>
        <v>1778.5775868237761</v>
      </c>
      <c r="F230">
        <f t="shared" si="28"/>
        <v>100</v>
      </c>
      <c r="G230" s="3">
        <f t="shared" si="29"/>
        <v>281658.21479914198</v>
      </c>
      <c r="H230" s="5">
        <f t="shared" si="33"/>
        <v>18.416666666666668</v>
      </c>
    </row>
    <row r="231" spans="1:8" x14ac:dyDescent="0.25">
      <c r="A231">
        <v>222</v>
      </c>
      <c r="B231" s="3">
        <f t="shared" si="30"/>
        <v>281658.21479914198</v>
      </c>
      <c r="C231" s="4">
        <f t="shared" si="27"/>
        <v>3668.8228693968813</v>
      </c>
      <c r="D231" s="3">
        <f t="shared" si="31"/>
        <v>1877.72143199428</v>
      </c>
      <c r="E231" s="4">
        <f t="shared" si="32"/>
        <v>1791.1014374026013</v>
      </c>
      <c r="F231">
        <f t="shared" si="28"/>
        <v>100</v>
      </c>
      <c r="G231" s="3">
        <f t="shared" si="29"/>
        <v>279767.11336173938</v>
      </c>
      <c r="H231" s="5">
        <f t="shared" si="33"/>
        <v>18.5</v>
      </c>
    </row>
    <row r="232" spans="1:8" x14ac:dyDescent="0.25">
      <c r="A232">
        <v>223</v>
      </c>
      <c r="B232" s="3">
        <f t="shared" si="30"/>
        <v>279767.11336173938</v>
      </c>
      <c r="C232" s="4">
        <f t="shared" si="27"/>
        <v>3668.8228693968813</v>
      </c>
      <c r="D232" s="3">
        <f t="shared" si="31"/>
        <v>1865.1140890782626</v>
      </c>
      <c r="E232" s="4">
        <f t="shared" si="32"/>
        <v>1803.7087803186187</v>
      </c>
      <c r="F232">
        <f t="shared" si="28"/>
        <v>100</v>
      </c>
      <c r="G232" s="3">
        <f t="shared" si="29"/>
        <v>277863.40458142076</v>
      </c>
      <c r="H232" s="5">
        <f t="shared" si="33"/>
        <v>18.583333333333332</v>
      </c>
    </row>
    <row r="233" spans="1:8" x14ac:dyDescent="0.25">
      <c r="A233">
        <v>224</v>
      </c>
      <c r="B233" s="3">
        <f t="shared" si="30"/>
        <v>277863.40458142076</v>
      </c>
      <c r="C233" s="4">
        <f t="shared" si="27"/>
        <v>3668.8228693968813</v>
      </c>
      <c r="D233" s="3">
        <f t="shared" si="31"/>
        <v>1852.4226972094718</v>
      </c>
      <c r="E233" s="4">
        <f t="shared" si="32"/>
        <v>1816.4001721874095</v>
      </c>
      <c r="F233">
        <f t="shared" si="28"/>
        <v>100</v>
      </c>
      <c r="G233" s="3">
        <f t="shared" si="29"/>
        <v>275947.00440923334</v>
      </c>
      <c r="H233" s="5">
        <f t="shared" si="33"/>
        <v>18.666666666666668</v>
      </c>
    </row>
    <row r="234" spans="1:8" x14ac:dyDescent="0.25">
      <c r="A234">
        <v>225</v>
      </c>
      <c r="B234" s="3">
        <f t="shared" si="30"/>
        <v>275947.00440923334</v>
      </c>
      <c r="C234" s="4">
        <f t="shared" si="27"/>
        <v>3668.8228693968813</v>
      </c>
      <c r="D234" s="3">
        <f t="shared" si="31"/>
        <v>1839.6466960615558</v>
      </c>
      <c r="E234" s="4">
        <f t="shared" si="32"/>
        <v>1829.1761733353255</v>
      </c>
      <c r="F234">
        <f t="shared" si="28"/>
        <v>100</v>
      </c>
      <c r="G234" s="3">
        <f t="shared" si="29"/>
        <v>274017.82823589799</v>
      </c>
      <c r="H234" s="5">
        <f t="shared" si="33"/>
        <v>18.75</v>
      </c>
    </row>
    <row r="235" spans="1:8" x14ac:dyDescent="0.25">
      <c r="A235">
        <v>226</v>
      </c>
      <c r="B235" s="3">
        <f t="shared" si="30"/>
        <v>274017.82823589799</v>
      </c>
      <c r="C235" s="4">
        <f t="shared" si="27"/>
        <v>3668.8228693968813</v>
      </c>
      <c r="D235" s="3">
        <f t="shared" si="31"/>
        <v>1826.7855215726534</v>
      </c>
      <c r="E235" s="4">
        <f t="shared" si="32"/>
        <v>1842.0373478242279</v>
      </c>
      <c r="F235">
        <f t="shared" si="28"/>
        <v>100</v>
      </c>
      <c r="G235" s="3">
        <f t="shared" si="29"/>
        <v>272075.79088807374</v>
      </c>
      <c r="H235" s="5">
        <f t="shared" si="33"/>
        <v>18.833333333333332</v>
      </c>
    </row>
    <row r="236" spans="1:8" x14ac:dyDescent="0.25">
      <c r="A236">
        <v>227</v>
      </c>
      <c r="B236" s="3">
        <f t="shared" si="30"/>
        <v>272075.79088807374</v>
      </c>
      <c r="C236" s="4">
        <f t="shared" si="27"/>
        <v>3668.8228693968813</v>
      </c>
      <c r="D236" s="3">
        <f t="shared" si="31"/>
        <v>1813.8386059204918</v>
      </c>
      <c r="E236" s="4">
        <f t="shared" si="32"/>
        <v>1854.9842634763895</v>
      </c>
      <c r="F236">
        <f t="shared" si="28"/>
        <v>100</v>
      </c>
      <c r="G236" s="3">
        <f t="shared" si="29"/>
        <v>270120.80662459735</v>
      </c>
      <c r="H236" s="5">
        <f t="shared" si="33"/>
        <v>18.916666666666668</v>
      </c>
    </row>
    <row r="237" spans="1:8" x14ac:dyDescent="0.25">
      <c r="A237">
        <v>228</v>
      </c>
      <c r="B237" s="3">
        <f t="shared" si="30"/>
        <v>270120.80662459735</v>
      </c>
      <c r="C237" s="4">
        <f t="shared" si="27"/>
        <v>3668.8228693968813</v>
      </c>
      <c r="D237" s="3">
        <f t="shared" si="31"/>
        <v>1800.8053774973157</v>
      </c>
      <c r="E237" s="4">
        <f t="shared" si="32"/>
        <v>1868.0174918995656</v>
      </c>
      <c r="F237">
        <f t="shared" si="28"/>
        <v>100</v>
      </c>
      <c r="G237" s="3">
        <f t="shared" si="29"/>
        <v>268152.7891326978</v>
      </c>
      <c r="H237" s="5">
        <f t="shared" si="33"/>
        <v>19</v>
      </c>
    </row>
    <row r="238" spans="1:8" x14ac:dyDescent="0.25">
      <c r="A238">
        <v>229</v>
      </c>
      <c r="B238" s="3">
        <f t="shared" si="30"/>
        <v>268152.7891326978</v>
      </c>
      <c r="C238" s="4">
        <f t="shared" si="27"/>
        <v>3668.8228693968813</v>
      </c>
      <c r="D238" s="3">
        <f t="shared" si="31"/>
        <v>1787.6852608846521</v>
      </c>
      <c r="E238" s="4">
        <f t="shared" si="32"/>
        <v>1881.1376085122292</v>
      </c>
      <c r="F238">
        <f t="shared" si="28"/>
        <v>100</v>
      </c>
      <c r="G238" s="3">
        <f t="shared" si="29"/>
        <v>266171.65152418555</v>
      </c>
      <c r="H238" s="5">
        <f t="shared" si="33"/>
        <v>19.083333333333332</v>
      </c>
    </row>
    <row r="239" spans="1:8" x14ac:dyDescent="0.25">
      <c r="A239">
        <v>230</v>
      </c>
      <c r="B239" s="3">
        <f t="shared" si="30"/>
        <v>266171.65152418555</v>
      </c>
      <c r="C239" s="4">
        <f t="shared" si="27"/>
        <v>3668.8228693968813</v>
      </c>
      <c r="D239" s="3">
        <f t="shared" si="31"/>
        <v>1774.4776768279039</v>
      </c>
      <c r="E239" s="4">
        <f t="shared" si="32"/>
        <v>1894.3451925689774</v>
      </c>
      <c r="F239">
        <f t="shared" si="28"/>
        <v>100</v>
      </c>
      <c r="G239" s="3">
        <f t="shared" si="29"/>
        <v>264177.30633161659</v>
      </c>
      <c r="H239" s="5">
        <f t="shared" si="33"/>
        <v>19.166666666666668</v>
      </c>
    </row>
    <row r="240" spans="1:8" x14ac:dyDescent="0.25">
      <c r="A240">
        <v>231</v>
      </c>
      <c r="B240" s="3">
        <f t="shared" si="30"/>
        <v>264177.30633161659</v>
      </c>
      <c r="C240" s="4">
        <f t="shared" si="27"/>
        <v>3668.8228693968813</v>
      </c>
      <c r="D240" s="3">
        <f t="shared" si="31"/>
        <v>1761.1820422107774</v>
      </c>
      <c r="E240" s="4">
        <f t="shared" si="32"/>
        <v>1907.6408271861039</v>
      </c>
      <c r="F240">
        <f t="shared" si="28"/>
        <v>100</v>
      </c>
      <c r="G240" s="3">
        <f t="shared" si="29"/>
        <v>262169.66550443048</v>
      </c>
      <c r="H240" s="5">
        <f t="shared" si="33"/>
        <v>19.25</v>
      </c>
    </row>
    <row r="241" spans="1:8" x14ac:dyDescent="0.25">
      <c r="A241">
        <v>232</v>
      </c>
      <c r="B241" s="3">
        <f t="shared" si="30"/>
        <v>262169.66550443048</v>
      </c>
      <c r="C241" s="4">
        <f t="shared" si="27"/>
        <v>3668.8228693968813</v>
      </c>
      <c r="D241" s="3">
        <f t="shared" si="31"/>
        <v>1747.7977700295367</v>
      </c>
      <c r="E241" s="4">
        <f t="shared" si="32"/>
        <v>1921.0250993673446</v>
      </c>
      <c r="F241">
        <f t="shared" si="28"/>
        <v>100</v>
      </c>
      <c r="G241" s="3">
        <f t="shared" si="29"/>
        <v>260148.64040506314</v>
      </c>
      <c r="H241" s="5">
        <f t="shared" si="33"/>
        <v>19.333333333333332</v>
      </c>
    </row>
    <row r="242" spans="1:8" x14ac:dyDescent="0.25">
      <c r="A242">
        <v>233</v>
      </c>
      <c r="B242" s="3">
        <f t="shared" si="30"/>
        <v>260148.64040506314</v>
      </c>
      <c r="C242" s="4">
        <f t="shared" si="27"/>
        <v>3668.8228693968813</v>
      </c>
      <c r="D242" s="3">
        <f t="shared" si="31"/>
        <v>1734.3242693670877</v>
      </c>
      <c r="E242" s="4">
        <f t="shared" si="32"/>
        <v>1934.4986000297936</v>
      </c>
      <c r="F242">
        <f t="shared" si="28"/>
        <v>100</v>
      </c>
      <c r="G242" s="3">
        <f t="shared" si="29"/>
        <v>258114.14180503335</v>
      </c>
      <c r="H242" s="5">
        <f t="shared" si="33"/>
        <v>19.416666666666668</v>
      </c>
    </row>
    <row r="243" spans="1:8" x14ac:dyDescent="0.25">
      <c r="A243">
        <v>234</v>
      </c>
      <c r="B243" s="3">
        <f t="shared" si="30"/>
        <v>258114.14180503335</v>
      </c>
      <c r="C243" s="4">
        <f t="shared" si="27"/>
        <v>3668.8228693968813</v>
      </c>
      <c r="D243" s="3">
        <f t="shared" si="31"/>
        <v>1720.760945366889</v>
      </c>
      <c r="E243" s="4">
        <f t="shared" si="32"/>
        <v>1948.0619240299923</v>
      </c>
      <c r="F243">
        <f t="shared" si="28"/>
        <v>100</v>
      </c>
      <c r="G243" s="3">
        <f t="shared" si="29"/>
        <v>256066.07988100336</v>
      </c>
      <c r="H243" s="5">
        <f t="shared" si="33"/>
        <v>19.5</v>
      </c>
    </row>
    <row r="244" spans="1:8" x14ac:dyDescent="0.25">
      <c r="A244">
        <v>235</v>
      </c>
      <c r="B244" s="3">
        <f t="shared" si="30"/>
        <v>256066.07988100336</v>
      </c>
      <c r="C244" s="4">
        <f t="shared" si="27"/>
        <v>3668.8228693968813</v>
      </c>
      <c r="D244" s="3">
        <f t="shared" si="31"/>
        <v>1707.1071992066891</v>
      </c>
      <c r="E244" s="4">
        <f t="shared" si="32"/>
        <v>1961.7156701901922</v>
      </c>
      <c r="F244">
        <f t="shared" si="28"/>
        <v>100</v>
      </c>
      <c r="G244" s="3">
        <f t="shared" si="29"/>
        <v>254004.36421081316</v>
      </c>
      <c r="H244" s="5">
        <f t="shared" si="33"/>
        <v>19.583333333333332</v>
      </c>
    </row>
    <row r="245" spans="1:8" x14ac:dyDescent="0.25">
      <c r="A245">
        <v>236</v>
      </c>
      <c r="B245" s="3">
        <f t="shared" si="30"/>
        <v>254004.36421081316</v>
      </c>
      <c r="C245" s="4">
        <f t="shared" si="27"/>
        <v>3668.8228693968813</v>
      </c>
      <c r="D245" s="3">
        <f t="shared" si="31"/>
        <v>1693.3624280720878</v>
      </c>
      <c r="E245" s="4">
        <f t="shared" si="32"/>
        <v>1975.4604413247935</v>
      </c>
      <c r="F245">
        <f t="shared" si="28"/>
        <v>100</v>
      </c>
      <c r="G245" s="3">
        <f t="shared" si="29"/>
        <v>251928.90376948836</v>
      </c>
      <c r="H245" s="5">
        <f t="shared" si="33"/>
        <v>19.666666666666668</v>
      </c>
    </row>
    <row r="246" spans="1:8" x14ac:dyDescent="0.25">
      <c r="A246">
        <v>237</v>
      </c>
      <c r="B246" s="3">
        <f t="shared" si="30"/>
        <v>251928.90376948836</v>
      </c>
      <c r="C246" s="4">
        <f t="shared" si="27"/>
        <v>3668.8228693968813</v>
      </c>
      <c r="D246" s="3">
        <f t="shared" si="31"/>
        <v>1679.5260251299226</v>
      </c>
      <c r="E246" s="4">
        <f t="shared" si="32"/>
        <v>1989.2968442669587</v>
      </c>
      <c r="F246">
        <f t="shared" si="28"/>
        <v>100</v>
      </c>
      <c r="G246" s="3">
        <f t="shared" si="29"/>
        <v>249839.60692522139</v>
      </c>
      <c r="H246" s="5">
        <f t="shared" si="33"/>
        <v>19.75</v>
      </c>
    </row>
    <row r="247" spans="1:8" x14ac:dyDescent="0.25">
      <c r="A247">
        <v>238</v>
      </c>
      <c r="B247" s="3">
        <f t="shared" si="30"/>
        <v>249839.60692522139</v>
      </c>
      <c r="C247" s="4">
        <f t="shared" si="27"/>
        <v>3668.8228693968813</v>
      </c>
      <c r="D247" s="3">
        <f t="shared" si="31"/>
        <v>1665.5973795014761</v>
      </c>
      <c r="E247" s="4">
        <f t="shared" si="32"/>
        <v>2003.2254898954052</v>
      </c>
      <c r="F247">
        <f t="shared" si="28"/>
        <v>100</v>
      </c>
      <c r="G247" s="3">
        <f t="shared" si="29"/>
        <v>247736.38143532598</v>
      </c>
      <c r="H247" s="5">
        <f t="shared" si="33"/>
        <v>19.833333333333332</v>
      </c>
    </row>
    <row r="248" spans="1:8" x14ac:dyDescent="0.25">
      <c r="A248">
        <v>239</v>
      </c>
      <c r="B248" s="3">
        <f t="shared" si="30"/>
        <v>247736.38143532598</v>
      </c>
      <c r="C248" s="4">
        <f t="shared" si="27"/>
        <v>3668.8228693968813</v>
      </c>
      <c r="D248" s="3">
        <f t="shared" si="31"/>
        <v>1651.5758762355067</v>
      </c>
      <c r="E248" s="4">
        <f t="shared" si="32"/>
        <v>2017.2469931613746</v>
      </c>
      <c r="F248">
        <f t="shared" si="28"/>
        <v>100</v>
      </c>
      <c r="G248" s="3">
        <f t="shared" si="29"/>
        <v>245619.13444216459</v>
      </c>
      <c r="H248" s="5">
        <f t="shared" si="33"/>
        <v>19.916666666666668</v>
      </c>
    </row>
    <row r="249" spans="1:8" x14ac:dyDescent="0.25">
      <c r="A249">
        <v>240</v>
      </c>
      <c r="B249" s="3">
        <f t="shared" si="30"/>
        <v>245619.13444216459</v>
      </c>
      <c r="C249" s="4">
        <f t="shared" si="27"/>
        <v>3668.8228693968813</v>
      </c>
      <c r="D249" s="3">
        <f t="shared" si="31"/>
        <v>1637.4608962810973</v>
      </c>
      <c r="E249" s="4">
        <f t="shared" si="32"/>
        <v>2031.3619731157839</v>
      </c>
      <c r="F249">
        <f t="shared" si="28"/>
        <v>100</v>
      </c>
      <c r="G249" s="3">
        <f t="shared" si="29"/>
        <v>243487.7724690488</v>
      </c>
      <c r="H249" s="5">
        <f t="shared" si="33"/>
        <v>20</v>
      </c>
    </row>
    <row r="250" spans="1:8" x14ac:dyDescent="0.25">
      <c r="A250">
        <v>241</v>
      </c>
      <c r="B250" s="3">
        <f t="shared" si="30"/>
        <v>243487.7724690488</v>
      </c>
      <c r="C250" s="4">
        <f t="shared" si="27"/>
        <v>3668.8228693968813</v>
      </c>
      <c r="D250" s="3">
        <f t="shared" si="31"/>
        <v>1623.2518164603255</v>
      </c>
      <c r="E250" s="4">
        <f t="shared" si="32"/>
        <v>2045.5710529365558</v>
      </c>
      <c r="F250">
        <f t="shared" si="28"/>
        <v>100</v>
      </c>
      <c r="G250" s="3">
        <f t="shared" si="29"/>
        <v>241342.20141611225</v>
      </c>
      <c r="H250" s="5">
        <f t="shared" si="33"/>
        <v>20.083333333333332</v>
      </c>
    </row>
    <row r="251" spans="1:8" x14ac:dyDescent="0.25">
      <c r="A251">
        <v>242</v>
      </c>
      <c r="B251" s="3">
        <f t="shared" si="30"/>
        <v>241342.20141611225</v>
      </c>
      <c r="C251" s="4">
        <f t="shared" si="27"/>
        <v>3668.8228693968813</v>
      </c>
      <c r="D251" s="3">
        <f t="shared" si="31"/>
        <v>1608.9480094407484</v>
      </c>
      <c r="E251" s="4">
        <f t="shared" si="32"/>
        <v>2059.8748599561332</v>
      </c>
      <c r="F251">
        <f t="shared" si="28"/>
        <v>100</v>
      </c>
      <c r="G251" s="3">
        <f t="shared" si="29"/>
        <v>239182.32655615613</v>
      </c>
      <c r="H251" s="5">
        <f t="shared" si="33"/>
        <v>20.166666666666668</v>
      </c>
    </row>
    <row r="252" spans="1:8" x14ac:dyDescent="0.25">
      <c r="A252">
        <v>243</v>
      </c>
      <c r="B252" s="3">
        <f t="shared" si="30"/>
        <v>239182.32655615613</v>
      </c>
      <c r="C252" s="4">
        <f t="shared" si="27"/>
        <v>3668.8228693968813</v>
      </c>
      <c r="D252" s="3">
        <f t="shared" si="31"/>
        <v>1594.5488437077076</v>
      </c>
      <c r="E252" s="4">
        <f t="shared" si="32"/>
        <v>2074.2740256891739</v>
      </c>
      <c r="F252">
        <f t="shared" si="28"/>
        <v>100</v>
      </c>
      <c r="G252" s="3">
        <f t="shared" si="29"/>
        <v>237008.05253046696</v>
      </c>
      <c r="H252" s="5">
        <f t="shared" si="33"/>
        <v>20.25</v>
      </c>
    </row>
    <row r="253" spans="1:8" x14ac:dyDescent="0.25">
      <c r="A253">
        <v>244</v>
      </c>
      <c r="B253" s="3">
        <f t="shared" si="30"/>
        <v>237008.05253046696</v>
      </c>
      <c r="C253" s="4">
        <f t="shared" si="27"/>
        <v>3668.8228693968813</v>
      </c>
      <c r="D253" s="3">
        <f t="shared" si="31"/>
        <v>1580.0536835364464</v>
      </c>
      <c r="E253" s="4">
        <f t="shared" si="32"/>
        <v>2088.7691858604348</v>
      </c>
      <c r="F253">
        <f t="shared" si="28"/>
        <v>100</v>
      </c>
      <c r="G253" s="3">
        <f t="shared" si="29"/>
        <v>234819.28334460652</v>
      </c>
      <c r="H253" s="5">
        <f t="shared" si="33"/>
        <v>20.333333333333332</v>
      </c>
    </row>
    <row r="254" spans="1:8" x14ac:dyDescent="0.25">
      <c r="A254">
        <v>245</v>
      </c>
      <c r="B254" s="3">
        <f t="shared" si="30"/>
        <v>234819.28334460652</v>
      </c>
      <c r="C254" s="4">
        <f t="shared" si="27"/>
        <v>3668.8228693968813</v>
      </c>
      <c r="D254" s="3">
        <f t="shared" si="31"/>
        <v>1565.4618889640435</v>
      </c>
      <c r="E254" s="4">
        <f t="shared" si="32"/>
        <v>2103.360980432838</v>
      </c>
      <c r="F254">
        <f t="shared" si="28"/>
        <v>100</v>
      </c>
      <c r="G254" s="3">
        <f t="shared" si="29"/>
        <v>232615.92236417369</v>
      </c>
      <c r="H254" s="5">
        <f t="shared" si="33"/>
        <v>20.416666666666668</v>
      </c>
    </row>
    <row r="255" spans="1:8" x14ac:dyDescent="0.25">
      <c r="A255">
        <v>246</v>
      </c>
      <c r="B255" s="3">
        <f t="shared" si="30"/>
        <v>232615.92236417369</v>
      </c>
      <c r="C255" s="4">
        <f t="shared" si="27"/>
        <v>3668.8228693968813</v>
      </c>
      <c r="D255" s="3">
        <f t="shared" si="31"/>
        <v>1550.772815761158</v>
      </c>
      <c r="E255" s="4">
        <f t="shared" si="32"/>
        <v>2118.0500536357231</v>
      </c>
      <c r="F255">
        <f t="shared" si="28"/>
        <v>100</v>
      </c>
      <c r="G255" s="3">
        <f t="shared" si="29"/>
        <v>230397.87231053796</v>
      </c>
      <c r="H255" s="5">
        <f t="shared" si="33"/>
        <v>20.5</v>
      </c>
    </row>
    <row r="256" spans="1:8" x14ac:dyDescent="0.25">
      <c r="A256">
        <v>247</v>
      </c>
      <c r="B256" s="3">
        <f t="shared" si="30"/>
        <v>230397.87231053796</v>
      </c>
      <c r="C256" s="4">
        <f t="shared" si="27"/>
        <v>3668.8228693968813</v>
      </c>
      <c r="D256" s="3">
        <f t="shared" si="31"/>
        <v>1535.9858154035865</v>
      </c>
      <c r="E256" s="4">
        <f t="shared" si="32"/>
        <v>2132.8370539932948</v>
      </c>
      <c r="F256">
        <f t="shared" si="28"/>
        <v>100</v>
      </c>
      <c r="G256" s="3">
        <f t="shared" si="29"/>
        <v>228165.03525654465</v>
      </c>
      <c r="H256" s="5">
        <f t="shared" si="33"/>
        <v>20.583333333333332</v>
      </c>
    </row>
    <row r="257" spans="1:8" x14ac:dyDescent="0.25">
      <c r="A257">
        <v>248</v>
      </c>
      <c r="B257" s="3">
        <f t="shared" si="30"/>
        <v>228165.03525654465</v>
      </c>
      <c r="C257" s="4">
        <f t="shared" si="27"/>
        <v>3668.8228693968813</v>
      </c>
      <c r="D257" s="3">
        <f t="shared" si="31"/>
        <v>1521.1002350436311</v>
      </c>
      <c r="E257" s="4">
        <f t="shared" si="32"/>
        <v>2147.7226343532502</v>
      </c>
      <c r="F257">
        <f t="shared" si="28"/>
        <v>100</v>
      </c>
      <c r="G257" s="3">
        <f t="shared" si="29"/>
        <v>225917.31262219141</v>
      </c>
      <c r="H257" s="5">
        <f t="shared" si="33"/>
        <v>20.666666666666668</v>
      </c>
    </row>
    <row r="258" spans="1:8" x14ac:dyDescent="0.25">
      <c r="A258">
        <v>249</v>
      </c>
      <c r="B258" s="3">
        <f t="shared" si="30"/>
        <v>225917.31262219141</v>
      </c>
      <c r="C258" s="4">
        <f t="shared" si="27"/>
        <v>3668.8228693968813</v>
      </c>
      <c r="D258" s="3">
        <f t="shared" si="31"/>
        <v>1506.1154174812762</v>
      </c>
      <c r="E258" s="4">
        <f t="shared" si="32"/>
        <v>2162.7074519156049</v>
      </c>
      <c r="F258">
        <f t="shared" si="28"/>
        <v>100</v>
      </c>
      <c r="G258" s="3">
        <f t="shared" si="29"/>
        <v>223654.60517027581</v>
      </c>
      <c r="H258" s="5">
        <f t="shared" si="33"/>
        <v>20.75</v>
      </c>
    </row>
    <row r="259" spans="1:8" x14ac:dyDescent="0.25">
      <c r="A259">
        <v>250</v>
      </c>
      <c r="B259" s="3">
        <f t="shared" si="30"/>
        <v>223654.60517027581</v>
      </c>
      <c r="C259" s="4">
        <f t="shared" si="27"/>
        <v>3668.8228693968813</v>
      </c>
      <c r="D259" s="3">
        <f t="shared" si="31"/>
        <v>1491.0307011351722</v>
      </c>
      <c r="E259" s="4">
        <f t="shared" si="32"/>
        <v>2177.7921682617089</v>
      </c>
      <c r="F259">
        <f t="shared" si="28"/>
        <v>100</v>
      </c>
      <c r="G259" s="3">
        <f t="shared" si="29"/>
        <v>221376.8130020141</v>
      </c>
      <c r="H259" s="5">
        <f t="shared" si="33"/>
        <v>20.833333333333332</v>
      </c>
    </row>
    <row r="260" spans="1:8" x14ac:dyDescent="0.25">
      <c r="A260">
        <v>251</v>
      </c>
      <c r="B260" s="3">
        <f t="shared" si="30"/>
        <v>221376.8130020141</v>
      </c>
      <c r="C260" s="4">
        <f t="shared" si="27"/>
        <v>3668.8228693968813</v>
      </c>
      <c r="D260" s="3">
        <f t="shared" si="31"/>
        <v>1475.8454200134274</v>
      </c>
      <c r="E260" s="4">
        <f t="shared" si="32"/>
        <v>2192.9774493834539</v>
      </c>
      <c r="F260">
        <f t="shared" si="28"/>
        <v>100</v>
      </c>
      <c r="G260" s="3">
        <f t="shared" si="29"/>
        <v>219083.83555263066</v>
      </c>
      <c r="H260" s="5">
        <f t="shared" si="33"/>
        <v>20.916666666666668</v>
      </c>
    </row>
    <row r="261" spans="1:8" x14ac:dyDescent="0.25">
      <c r="A261">
        <v>252</v>
      </c>
      <c r="B261" s="3">
        <f t="shared" si="30"/>
        <v>219083.83555263066</v>
      </c>
      <c r="C261" s="4">
        <f t="shared" si="27"/>
        <v>3668.8228693968813</v>
      </c>
      <c r="D261" s="3">
        <f t="shared" si="31"/>
        <v>1460.5589036842046</v>
      </c>
      <c r="E261" s="4">
        <f t="shared" si="32"/>
        <v>2208.2639657126765</v>
      </c>
      <c r="F261">
        <f t="shared" si="28"/>
        <v>100</v>
      </c>
      <c r="G261" s="3">
        <f t="shared" si="29"/>
        <v>216775.57158691797</v>
      </c>
      <c r="H261" s="5">
        <f t="shared" si="33"/>
        <v>21</v>
      </c>
    </row>
    <row r="262" spans="1:8" x14ac:dyDescent="0.25">
      <c r="A262">
        <v>253</v>
      </c>
      <c r="B262" s="3">
        <f t="shared" si="30"/>
        <v>216775.57158691797</v>
      </c>
      <c r="C262" s="4">
        <f t="shared" si="27"/>
        <v>3668.8228693968813</v>
      </c>
      <c r="D262" s="3">
        <f t="shared" si="31"/>
        <v>1445.1704772461198</v>
      </c>
      <c r="E262" s="4">
        <f t="shared" si="32"/>
        <v>2223.6523921507614</v>
      </c>
      <c r="F262">
        <f t="shared" si="28"/>
        <v>100</v>
      </c>
      <c r="G262" s="3">
        <f t="shared" si="29"/>
        <v>214451.91919476719</v>
      </c>
      <c r="H262" s="5">
        <f t="shared" si="33"/>
        <v>21.083333333333332</v>
      </c>
    </row>
    <row r="263" spans="1:8" x14ac:dyDescent="0.25">
      <c r="A263">
        <v>254</v>
      </c>
      <c r="B263" s="3">
        <f t="shared" si="30"/>
        <v>214451.91919476719</v>
      </c>
      <c r="C263" s="4">
        <f t="shared" si="27"/>
        <v>3668.8228693968813</v>
      </c>
      <c r="D263" s="3">
        <f t="shared" si="31"/>
        <v>1429.6794612984481</v>
      </c>
      <c r="E263" s="4">
        <f t="shared" si="32"/>
        <v>2239.1434080984332</v>
      </c>
      <c r="F263">
        <f t="shared" si="28"/>
        <v>100</v>
      </c>
      <c r="G263" s="3">
        <f t="shared" si="29"/>
        <v>212112.77578666876</v>
      </c>
      <c r="H263" s="5">
        <f t="shared" si="33"/>
        <v>21.166666666666668</v>
      </c>
    </row>
    <row r="264" spans="1:8" x14ac:dyDescent="0.25">
      <c r="A264">
        <v>255</v>
      </c>
      <c r="B264" s="3">
        <f t="shared" si="30"/>
        <v>212112.77578666876</v>
      </c>
      <c r="C264" s="4">
        <f t="shared" si="27"/>
        <v>3668.8228693968813</v>
      </c>
      <c r="D264" s="3">
        <f t="shared" si="31"/>
        <v>1414.0851719111251</v>
      </c>
      <c r="E264" s="4">
        <f t="shared" si="32"/>
        <v>2254.7376974857561</v>
      </c>
      <c r="F264">
        <f t="shared" si="28"/>
        <v>100</v>
      </c>
      <c r="G264" s="3">
        <f t="shared" si="29"/>
        <v>209758.03808918301</v>
      </c>
      <c r="H264" s="5">
        <f t="shared" si="33"/>
        <v>21.25</v>
      </c>
    </row>
    <row r="265" spans="1:8" x14ac:dyDescent="0.25">
      <c r="A265">
        <v>256</v>
      </c>
      <c r="B265" s="3">
        <f t="shared" si="30"/>
        <v>209758.03808918301</v>
      </c>
      <c r="C265" s="4">
        <f t="shared" si="27"/>
        <v>3668.8228693968813</v>
      </c>
      <c r="D265" s="3">
        <f t="shared" si="31"/>
        <v>1398.3869205945534</v>
      </c>
      <c r="E265" s="4">
        <f t="shared" si="32"/>
        <v>2270.4359488023279</v>
      </c>
      <c r="F265">
        <f t="shared" si="28"/>
        <v>100</v>
      </c>
      <c r="G265" s="3">
        <f t="shared" si="29"/>
        <v>207387.60214038068</v>
      </c>
      <c r="H265" s="5">
        <f t="shared" si="33"/>
        <v>21.333333333333332</v>
      </c>
    </row>
    <row r="266" spans="1:8" x14ac:dyDescent="0.25">
      <c r="A266">
        <v>257</v>
      </c>
      <c r="B266" s="3">
        <f t="shared" si="30"/>
        <v>207387.60214038068</v>
      </c>
      <c r="C266" s="4">
        <f t="shared" si="27"/>
        <v>3668.8228693968813</v>
      </c>
      <c r="D266" s="3">
        <f t="shared" si="31"/>
        <v>1382.5840142692045</v>
      </c>
      <c r="E266" s="4">
        <f t="shared" si="32"/>
        <v>2286.2388551276767</v>
      </c>
      <c r="F266">
        <f t="shared" si="28"/>
        <v>100</v>
      </c>
      <c r="G266" s="3">
        <f t="shared" si="29"/>
        <v>205001.363285253</v>
      </c>
      <c r="H266" s="5">
        <f t="shared" si="33"/>
        <v>21.416666666666668</v>
      </c>
    </row>
    <row r="267" spans="1:8" x14ac:dyDescent="0.25">
      <c r="A267">
        <v>258</v>
      </c>
      <c r="B267" s="3">
        <f t="shared" si="30"/>
        <v>205001.363285253</v>
      </c>
      <c r="C267" s="4">
        <f t="shared" ref="C267:C330" si="34">-PMT($C$6,$C$3,$C$7,0,0)</f>
        <v>3668.8228693968813</v>
      </c>
      <c r="D267" s="3">
        <f t="shared" si="31"/>
        <v>1366.67575523502</v>
      </c>
      <c r="E267" s="4">
        <f t="shared" si="32"/>
        <v>2302.1471141618613</v>
      </c>
      <c r="F267">
        <f t="shared" ref="F267:F330" si="35">$F$3</f>
        <v>100</v>
      </c>
      <c r="G267" s="3">
        <f t="shared" ref="G267:G330" si="36">B267-E267-F267</f>
        <v>202599.21617109113</v>
      </c>
      <c r="H267" s="5">
        <f t="shared" si="33"/>
        <v>21.5</v>
      </c>
    </row>
    <row r="268" spans="1:8" x14ac:dyDescent="0.25">
      <c r="A268">
        <v>259</v>
      </c>
      <c r="B268" s="3">
        <f t="shared" si="30"/>
        <v>202599.21617109113</v>
      </c>
      <c r="C268" s="4">
        <f t="shared" si="34"/>
        <v>3668.8228693968813</v>
      </c>
      <c r="D268" s="3">
        <f t="shared" si="31"/>
        <v>1350.6614411406076</v>
      </c>
      <c r="E268" s="4">
        <f t="shared" si="32"/>
        <v>2318.1614282562737</v>
      </c>
      <c r="F268">
        <f t="shared" si="35"/>
        <v>100</v>
      </c>
      <c r="G268" s="3">
        <f t="shared" si="36"/>
        <v>200181.05474283485</v>
      </c>
      <c r="H268" s="5">
        <f t="shared" si="33"/>
        <v>21.583333333333332</v>
      </c>
    </row>
    <row r="269" spans="1:8" x14ac:dyDescent="0.25">
      <c r="A269">
        <v>260</v>
      </c>
      <c r="B269" s="3">
        <f t="shared" si="30"/>
        <v>200181.05474283485</v>
      </c>
      <c r="C269" s="4">
        <f t="shared" si="34"/>
        <v>3668.8228693968813</v>
      </c>
      <c r="D269" s="3">
        <f t="shared" si="31"/>
        <v>1334.5403649522325</v>
      </c>
      <c r="E269" s="4">
        <f t="shared" si="32"/>
        <v>2334.282504444649</v>
      </c>
      <c r="F269">
        <f t="shared" si="35"/>
        <v>100</v>
      </c>
      <c r="G269" s="3">
        <f t="shared" si="36"/>
        <v>197746.7722383902</v>
      </c>
      <c r="H269" s="5">
        <f t="shared" si="33"/>
        <v>21.666666666666668</v>
      </c>
    </row>
    <row r="270" spans="1:8" x14ac:dyDescent="0.25">
      <c r="A270">
        <v>261</v>
      </c>
      <c r="B270" s="3">
        <f t="shared" si="30"/>
        <v>197746.7722383902</v>
      </c>
      <c r="C270" s="4">
        <f t="shared" si="34"/>
        <v>3668.8228693968813</v>
      </c>
      <c r="D270" s="3">
        <f t="shared" si="31"/>
        <v>1318.3118149226013</v>
      </c>
      <c r="E270" s="4">
        <f t="shared" si="32"/>
        <v>2350.5110544742802</v>
      </c>
      <c r="F270">
        <f t="shared" si="35"/>
        <v>100</v>
      </c>
      <c r="G270" s="3">
        <f t="shared" si="36"/>
        <v>195296.26118391592</v>
      </c>
      <c r="H270" s="5">
        <f t="shared" si="33"/>
        <v>21.75</v>
      </c>
    </row>
    <row r="271" spans="1:8" x14ac:dyDescent="0.25">
      <c r="A271">
        <v>262</v>
      </c>
      <c r="B271" s="3">
        <f t="shared" si="30"/>
        <v>195296.26118391592</v>
      </c>
      <c r="C271" s="4">
        <f t="shared" si="34"/>
        <v>3668.8228693968813</v>
      </c>
      <c r="D271" s="3">
        <f t="shared" si="31"/>
        <v>1301.9750745594395</v>
      </c>
      <c r="E271" s="4">
        <f t="shared" si="32"/>
        <v>2366.8477948374421</v>
      </c>
      <c r="F271">
        <f t="shared" si="35"/>
        <v>100</v>
      </c>
      <c r="G271" s="3">
        <f t="shared" si="36"/>
        <v>192829.41338907849</v>
      </c>
      <c r="H271" s="5">
        <f t="shared" si="33"/>
        <v>21.833333333333332</v>
      </c>
    </row>
    <row r="272" spans="1:8" x14ac:dyDescent="0.25">
      <c r="A272">
        <v>263</v>
      </c>
      <c r="B272" s="3">
        <f t="shared" si="30"/>
        <v>192829.41338907849</v>
      </c>
      <c r="C272" s="4">
        <f t="shared" si="34"/>
        <v>3668.8228693968813</v>
      </c>
      <c r="D272" s="3">
        <f t="shared" si="31"/>
        <v>1285.5294225938567</v>
      </c>
      <c r="E272" s="4">
        <f t="shared" si="32"/>
        <v>2383.2934468030244</v>
      </c>
      <c r="F272">
        <f t="shared" si="35"/>
        <v>100</v>
      </c>
      <c r="G272" s="3">
        <f t="shared" si="36"/>
        <v>190346.11994227546</v>
      </c>
      <c r="H272" s="5">
        <f t="shared" si="33"/>
        <v>21.916666666666668</v>
      </c>
    </row>
    <row r="273" spans="1:8" x14ac:dyDescent="0.25">
      <c r="A273">
        <v>264</v>
      </c>
      <c r="B273" s="3">
        <f t="shared" si="30"/>
        <v>190346.11994227546</v>
      </c>
      <c r="C273" s="4">
        <f t="shared" si="34"/>
        <v>3668.8228693968813</v>
      </c>
      <c r="D273" s="3">
        <f t="shared" si="31"/>
        <v>1268.9741329485032</v>
      </c>
      <c r="E273" s="4">
        <f t="shared" si="32"/>
        <v>2399.8487364483781</v>
      </c>
      <c r="F273">
        <f t="shared" si="35"/>
        <v>100</v>
      </c>
      <c r="G273" s="3">
        <f t="shared" si="36"/>
        <v>187846.27120582707</v>
      </c>
      <c r="H273" s="5">
        <f t="shared" si="33"/>
        <v>22</v>
      </c>
    </row>
    <row r="274" spans="1:8" x14ac:dyDescent="0.25">
      <c r="A274">
        <v>265</v>
      </c>
      <c r="B274" s="3">
        <f t="shared" si="30"/>
        <v>187846.27120582707</v>
      </c>
      <c r="C274" s="4">
        <f t="shared" si="34"/>
        <v>3668.8228693968813</v>
      </c>
      <c r="D274" s="3">
        <f t="shared" si="31"/>
        <v>1252.3084747055138</v>
      </c>
      <c r="E274" s="4">
        <f t="shared" si="32"/>
        <v>2416.5143946913677</v>
      </c>
      <c r="F274">
        <f t="shared" si="35"/>
        <v>100</v>
      </c>
      <c r="G274" s="3">
        <f t="shared" si="36"/>
        <v>185329.75681113571</v>
      </c>
      <c r="H274" s="5">
        <f t="shared" si="33"/>
        <v>22.083333333333332</v>
      </c>
    </row>
    <row r="275" spans="1:8" x14ac:dyDescent="0.25">
      <c r="A275">
        <v>266</v>
      </c>
      <c r="B275" s="3">
        <f t="shared" si="30"/>
        <v>185329.75681113571</v>
      </c>
      <c r="C275" s="4">
        <f t="shared" si="34"/>
        <v>3668.8228693968813</v>
      </c>
      <c r="D275" s="3">
        <f t="shared" si="31"/>
        <v>1235.5317120742382</v>
      </c>
      <c r="E275" s="4">
        <f t="shared" si="32"/>
        <v>2433.2911573226429</v>
      </c>
      <c r="F275">
        <f t="shared" si="35"/>
        <v>100</v>
      </c>
      <c r="G275" s="3">
        <f t="shared" si="36"/>
        <v>182796.46565381307</v>
      </c>
      <c r="H275" s="5">
        <f t="shared" si="33"/>
        <v>22.166666666666668</v>
      </c>
    </row>
    <row r="276" spans="1:8" x14ac:dyDescent="0.25">
      <c r="A276">
        <v>267</v>
      </c>
      <c r="B276" s="3">
        <f t="shared" si="30"/>
        <v>182796.46565381307</v>
      </c>
      <c r="C276" s="4">
        <f t="shared" si="34"/>
        <v>3668.8228693968813</v>
      </c>
      <c r="D276" s="3">
        <f t="shared" si="31"/>
        <v>1218.6431043587538</v>
      </c>
      <c r="E276" s="4">
        <f t="shared" si="32"/>
        <v>2450.1797650381277</v>
      </c>
      <c r="F276">
        <f t="shared" si="35"/>
        <v>100</v>
      </c>
      <c r="G276" s="3">
        <f t="shared" si="36"/>
        <v>180246.28588877493</v>
      </c>
      <c r="H276" s="5">
        <f t="shared" si="33"/>
        <v>22.25</v>
      </c>
    </row>
    <row r="277" spans="1:8" x14ac:dyDescent="0.25">
      <c r="A277">
        <v>268</v>
      </c>
      <c r="B277" s="3">
        <f t="shared" si="30"/>
        <v>180246.28588877493</v>
      </c>
      <c r="C277" s="4">
        <f t="shared" si="34"/>
        <v>3668.8228693968813</v>
      </c>
      <c r="D277" s="3">
        <f t="shared" si="31"/>
        <v>1201.6419059251664</v>
      </c>
      <c r="E277" s="4">
        <f t="shared" si="32"/>
        <v>2467.1809634717147</v>
      </c>
      <c r="F277">
        <f t="shared" si="35"/>
        <v>100</v>
      </c>
      <c r="G277" s="3">
        <f t="shared" si="36"/>
        <v>177679.10492530323</v>
      </c>
      <c r="H277" s="5">
        <f t="shared" si="33"/>
        <v>22.333333333333332</v>
      </c>
    </row>
    <row r="278" spans="1:8" x14ac:dyDescent="0.25">
      <c r="A278">
        <v>269</v>
      </c>
      <c r="B278" s="3">
        <f t="shared" ref="B278:B341" si="37">G277</f>
        <v>177679.10492530323</v>
      </c>
      <c r="C278" s="4">
        <f t="shared" si="34"/>
        <v>3668.8228693968813</v>
      </c>
      <c r="D278" s="3">
        <f t="shared" ref="D278:D341" si="38">B278*$C$6</f>
        <v>1184.5273661686883</v>
      </c>
      <c r="E278" s="4">
        <f t="shared" ref="E278:E341" si="39">ABS(C278-D278)</f>
        <v>2484.295503228193</v>
      </c>
      <c r="F278">
        <f t="shared" si="35"/>
        <v>100</v>
      </c>
      <c r="G278" s="3">
        <f t="shared" si="36"/>
        <v>175094.80942207502</v>
      </c>
      <c r="H278" s="5">
        <f t="shared" ref="H278:H341" si="40">A278/12</f>
        <v>22.416666666666668</v>
      </c>
    </row>
    <row r="279" spans="1:8" x14ac:dyDescent="0.25">
      <c r="A279">
        <v>270</v>
      </c>
      <c r="B279" s="3">
        <f t="shared" si="37"/>
        <v>175094.80942207502</v>
      </c>
      <c r="C279" s="4">
        <f t="shared" si="34"/>
        <v>3668.8228693968813</v>
      </c>
      <c r="D279" s="3">
        <f t="shared" si="38"/>
        <v>1167.2987294805002</v>
      </c>
      <c r="E279" s="4">
        <f t="shared" si="39"/>
        <v>2501.524139916381</v>
      </c>
      <c r="F279">
        <f t="shared" si="35"/>
        <v>100</v>
      </c>
      <c r="G279" s="3">
        <f t="shared" si="36"/>
        <v>172493.28528215864</v>
      </c>
      <c r="H279" s="5">
        <f t="shared" si="40"/>
        <v>22.5</v>
      </c>
    </row>
    <row r="280" spans="1:8" x14ac:dyDescent="0.25">
      <c r="A280">
        <v>271</v>
      </c>
      <c r="B280" s="3">
        <f t="shared" si="37"/>
        <v>172493.28528215864</v>
      </c>
      <c r="C280" s="4">
        <f t="shared" si="34"/>
        <v>3668.8228693968813</v>
      </c>
      <c r="D280" s="3">
        <f t="shared" si="38"/>
        <v>1149.955235214391</v>
      </c>
      <c r="E280" s="4">
        <f t="shared" si="39"/>
        <v>2518.8676341824903</v>
      </c>
      <c r="F280">
        <f t="shared" si="35"/>
        <v>100</v>
      </c>
      <c r="G280" s="3">
        <f t="shared" si="36"/>
        <v>169874.41764797614</v>
      </c>
      <c r="H280" s="5">
        <f t="shared" si="40"/>
        <v>22.583333333333332</v>
      </c>
    </row>
    <row r="281" spans="1:8" x14ac:dyDescent="0.25">
      <c r="A281">
        <v>272</v>
      </c>
      <c r="B281" s="3">
        <f t="shared" si="37"/>
        <v>169874.41764797614</v>
      </c>
      <c r="C281" s="4">
        <f t="shared" si="34"/>
        <v>3668.8228693968813</v>
      </c>
      <c r="D281" s="3">
        <f t="shared" si="38"/>
        <v>1132.4961176531742</v>
      </c>
      <c r="E281" s="4">
        <f t="shared" si="39"/>
        <v>2536.3267517437071</v>
      </c>
      <c r="F281">
        <f t="shared" si="35"/>
        <v>100</v>
      </c>
      <c r="G281" s="3">
        <f t="shared" si="36"/>
        <v>167238.09089623243</v>
      </c>
      <c r="H281" s="5">
        <f t="shared" si="40"/>
        <v>22.666666666666668</v>
      </c>
    </row>
    <row r="282" spans="1:8" x14ac:dyDescent="0.25">
      <c r="A282">
        <v>273</v>
      </c>
      <c r="B282" s="3">
        <f t="shared" si="37"/>
        <v>167238.09089623243</v>
      </c>
      <c r="C282" s="4">
        <f t="shared" si="34"/>
        <v>3668.8228693968813</v>
      </c>
      <c r="D282" s="3">
        <f t="shared" si="38"/>
        <v>1114.9206059748828</v>
      </c>
      <c r="E282" s="4">
        <f t="shared" si="39"/>
        <v>2553.9022634219982</v>
      </c>
      <c r="F282">
        <f t="shared" si="35"/>
        <v>100</v>
      </c>
      <c r="G282" s="3">
        <f t="shared" si="36"/>
        <v>164584.18863281043</v>
      </c>
      <c r="H282" s="5">
        <f t="shared" si="40"/>
        <v>22.75</v>
      </c>
    </row>
    <row r="283" spans="1:8" x14ac:dyDescent="0.25">
      <c r="A283">
        <v>274</v>
      </c>
      <c r="B283" s="3">
        <f t="shared" si="37"/>
        <v>164584.18863281043</v>
      </c>
      <c r="C283" s="4">
        <f t="shared" si="34"/>
        <v>3668.8228693968813</v>
      </c>
      <c r="D283" s="3">
        <f t="shared" si="38"/>
        <v>1097.2279242187362</v>
      </c>
      <c r="E283" s="4">
        <f t="shared" si="39"/>
        <v>2571.5949451781453</v>
      </c>
      <c r="F283">
        <f t="shared" si="35"/>
        <v>100</v>
      </c>
      <c r="G283" s="3">
        <f t="shared" si="36"/>
        <v>161912.5936876323</v>
      </c>
      <c r="H283" s="5">
        <f t="shared" si="40"/>
        <v>22.833333333333332</v>
      </c>
    </row>
    <row r="284" spans="1:8" x14ac:dyDescent="0.25">
      <c r="A284">
        <v>275</v>
      </c>
      <c r="B284" s="3">
        <f t="shared" si="37"/>
        <v>161912.5936876323</v>
      </c>
      <c r="C284" s="4">
        <f t="shared" si="34"/>
        <v>3668.8228693968813</v>
      </c>
      <c r="D284" s="3">
        <f t="shared" si="38"/>
        <v>1079.417291250882</v>
      </c>
      <c r="E284" s="4">
        <f t="shared" si="39"/>
        <v>2589.4055781459992</v>
      </c>
      <c r="F284">
        <f t="shared" si="35"/>
        <v>100</v>
      </c>
      <c r="G284" s="3">
        <f t="shared" si="36"/>
        <v>159223.18810948631</v>
      </c>
      <c r="H284" s="5">
        <f t="shared" si="40"/>
        <v>22.916666666666668</v>
      </c>
    </row>
    <row r="285" spans="1:8" x14ac:dyDescent="0.25">
      <c r="A285">
        <v>276</v>
      </c>
      <c r="B285" s="3">
        <f t="shared" si="37"/>
        <v>159223.18810948631</v>
      </c>
      <c r="C285" s="4">
        <f t="shared" si="34"/>
        <v>3668.8228693968813</v>
      </c>
      <c r="D285" s="3">
        <f t="shared" si="38"/>
        <v>1061.4879207299089</v>
      </c>
      <c r="E285" s="4">
        <f t="shared" si="39"/>
        <v>2607.3349486669722</v>
      </c>
      <c r="F285">
        <f t="shared" si="35"/>
        <v>100</v>
      </c>
      <c r="G285" s="3">
        <f t="shared" si="36"/>
        <v>156515.85316081933</v>
      </c>
      <c r="H285" s="5">
        <f t="shared" si="40"/>
        <v>23</v>
      </c>
    </row>
    <row r="286" spans="1:8" x14ac:dyDescent="0.25">
      <c r="A286">
        <v>277</v>
      </c>
      <c r="B286" s="3">
        <f t="shared" si="37"/>
        <v>156515.85316081933</v>
      </c>
      <c r="C286" s="4">
        <f t="shared" si="34"/>
        <v>3668.8228693968813</v>
      </c>
      <c r="D286" s="3">
        <f t="shared" si="38"/>
        <v>1043.439021072129</v>
      </c>
      <c r="E286" s="4">
        <f t="shared" si="39"/>
        <v>2625.3838483247523</v>
      </c>
      <c r="F286">
        <f t="shared" si="35"/>
        <v>100</v>
      </c>
      <c r="G286" s="3">
        <f t="shared" si="36"/>
        <v>153790.46931249459</v>
      </c>
      <c r="H286" s="5">
        <f t="shared" si="40"/>
        <v>23.083333333333332</v>
      </c>
    </row>
    <row r="287" spans="1:8" x14ac:dyDescent="0.25">
      <c r="A287">
        <v>278</v>
      </c>
      <c r="B287" s="3">
        <f t="shared" si="37"/>
        <v>153790.46931249459</v>
      </c>
      <c r="C287" s="4">
        <f t="shared" si="34"/>
        <v>3668.8228693968813</v>
      </c>
      <c r="D287" s="3">
        <f t="shared" si="38"/>
        <v>1025.2697954166306</v>
      </c>
      <c r="E287" s="4">
        <f t="shared" si="39"/>
        <v>2643.5530739802507</v>
      </c>
      <c r="F287">
        <f t="shared" si="35"/>
        <v>100</v>
      </c>
      <c r="G287" s="3">
        <f t="shared" si="36"/>
        <v>151046.91623851433</v>
      </c>
      <c r="H287" s="5">
        <f t="shared" si="40"/>
        <v>23.166666666666668</v>
      </c>
    </row>
    <row r="288" spans="1:8" x14ac:dyDescent="0.25">
      <c r="A288">
        <v>279</v>
      </c>
      <c r="B288" s="3">
        <f t="shared" si="37"/>
        <v>151046.91623851433</v>
      </c>
      <c r="C288" s="4">
        <f t="shared" si="34"/>
        <v>3668.8228693968813</v>
      </c>
      <c r="D288" s="3">
        <f t="shared" si="38"/>
        <v>1006.9794415900956</v>
      </c>
      <c r="E288" s="4">
        <f t="shared" si="39"/>
        <v>2661.8434278067857</v>
      </c>
      <c r="F288">
        <f t="shared" si="35"/>
        <v>100</v>
      </c>
      <c r="G288" s="3">
        <f t="shared" si="36"/>
        <v>148285.07281070756</v>
      </c>
      <c r="H288" s="5">
        <f t="shared" si="40"/>
        <v>23.25</v>
      </c>
    </row>
    <row r="289" spans="1:8" x14ac:dyDescent="0.25">
      <c r="A289">
        <v>280</v>
      </c>
      <c r="B289" s="3">
        <f t="shared" si="37"/>
        <v>148285.07281070756</v>
      </c>
      <c r="C289" s="4">
        <f t="shared" si="34"/>
        <v>3668.8228693968813</v>
      </c>
      <c r="D289" s="3">
        <f t="shared" si="38"/>
        <v>988.56715207138382</v>
      </c>
      <c r="E289" s="4">
        <f t="shared" si="39"/>
        <v>2680.2557173254972</v>
      </c>
      <c r="F289">
        <f t="shared" si="35"/>
        <v>100</v>
      </c>
      <c r="G289" s="3">
        <f t="shared" si="36"/>
        <v>145504.81709338207</v>
      </c>
      <c r="H289" s="5">
        <f t="shared" si="40"/>
        <v>23.333333333333332</v>
      </c>
    </row>
    <row r="290" spans="1:8" x14ac:dyDescent="0.25">
      <c r="A290">
        <v>281</v>
      </c>
      <c r="B290" s="3">
        <f t="shared" si="37"/>
        <v>145504.81709338207</v>
      </c>
      <c r="C290" s="4">
        <f t="shared" si="34"/>
        <v>3668.8228693968813</v>
      </c>
      <c r="D290" s="3">
        <f t="shared" si="38"/>
        <v>970.0321139558805</v>
      </c>
      <c r="E290" s="4">
        <f t="shared" si="39"/>
        <v>2698.7907554410008</v>
      </c>
      <c r="F290">
        <f t="shared" si="35"/>
        <v>100</v>
      </c>
      <c r="G290" s="3">
        <f t="shared" si="36"/>
        <v>142706.02633794106</v>
      </c>
      <c r="H290" s="5">
        <f t="shared" si="40"/>
        <v>23.416666666666668</v>
      </c>
    </row>
    <row r="291" spans="1:8" x14ac:dyDescent="0.25">
      <c r="A291">
        <v>282</v>
      </c>
      <c r="B291" s="3">
        <f t="shared" si="37"/>
        <v>142706.02633794106</v>
      </c>
      <c r="C291" s="4">
        <f t="shared" si="34"/>
        <v>3668.8228693968813</v>
      </c>
      <c r="D291" s="3">
        <f t="shared" si="38"/>
        <v>951.37350891960716</v>
      </c>
      <c r="E291" s="4">
        <f t="shared" si="39"/>
        <v>2717.4493604772742</v>
      </c>
      <c r="F291">
        <f t="shared" si="35"/>
        <v>100</v>
      </c>
      <c r="G291" s="3">
        <f t="shared" si="36"/>
        <v>139888.57697746379</v>
      </c>
      <c r="H291" s="5">
        <f t="shared" si="40"/>
        <v>23.5</v>
      </c>
    </row>
    <row r="292" spans="1:8" x14ac:dyDescent="0.25">
      <c r="A292">
        <v>283</v>
      </c>
      <c r="B292" s="3">
        <f t="shared" si="37"/>
        <v>139888.57697746379</v>
      </c>
      <c r="C292" s="4">
        <f t="shared" si="34"/>
        <v>3668.8228693968813</v>
      </c>
      <c r="D292" s="3">
        <f t="shared" si="38"/>
        <v>932.59051318309196</v>
      </c>
      <c r="E292" s="4">
        <f t="shared" si="39"/>
        <v>2736.2323562137894</v>
      </c>
      <c r="F292">
        <f t="shared" si="35"/>
        <v>100</v>
      </c>
      <c r="G292" s="3">
        <f t="shared" si="36"/>
        <v>137052.34462125</v>
      </c>
      <c r="H292" s="5">
        <f t="shared" si="40"/>
        <v>23.583333333333332</v>
      </c>
    </row>
    <row r="293" spans="1:8" x14ac:dyDescent="0.25">
      <c r="A293">
        <v>284</v>
      </c>
      <c r="B293" s="3">
        <f t="shared" si="37"/>
        <v>137052.34462125</v>
      </c>
      <c r="C293" s="4">
        <f t="shared" si="34"/>
        <v>3668.8228693968813</v>
      </c>
      <c r="D293" s="3">
        <f t="shared" si="38"/>
        <v>913.68229747500004</v>
      </c>
      <c r="E293" s="4">
        <f t="shared" si="39"/>
        <v>2755.140571921881</v>
      </c>
      <c r="F293">
        <f t="shared" si="35"/>
        <v>100</v>
      </c>
      <c r="G293" s="3">
        <f t="shared" si="36"/>
        <v>134197.20404932811</v>
      </c>
      <c r="H293" s="5">
        <f t="shared" si="40"/>
        <v>23.666666666666668</v>
      </c>
    </row>
    <row r="294" spans="1:8" x14ac:dyDescent="0.25">
      <c r="A294">
        <v>285</v>
      </c>
      <c r="B294" s="3">
        <f t="shared" si="37"/>
        <v>134197.20404932811</v>
      </c>
      <c r="C294" s="4">
        <f t="shared" si="34"/>
        <v>3668.8228693968813</v>
      </c>
      <c r="D294" s="3">
        <f t="shared" si="38"/>
        <v>894.64802699552081</v>
      </c>
      <c r="E294" s="4">
        <f t="shared" si="39"/>
        <v>2774.1748424013604</v>
      </c>
      <c r="F294">
        <f t="shared" si="35"/>
        <v>100</v>
      </c>
      <c r="G294" s="3">
        <f t="shared" si="36"/>
        <v>131323.02920692676</v>
      </c>
      <c r="H294" s="5">
        <f t="shared" si="40"/>
        <v>23.75</v>
      </c>
    </row>
    <row r="295" spans="1:8" x14ac:dyDescent="0.25">
      <c r="A295">
        <v>286</v>
      </c>
      <c r="B295" s="3">
        <f t="shared" si="37"/>
        <v>131323.02920692676</v>
      </c>
      <c r="C295" s="4">
        <f t="shared" si="34"/>
        <v>3668.8228693968813</v>
      </c>
      <c r="D295" s="3">
        <f t="shared" si="38"/>
        <v>875.48686137951177</v>
      </c>
      <c r="E295" s="4">
        <f t="shared" si="39"/>
        <v>2793.3360080173697</v>
      </c>
      <c r="F295">
        <f t="shared" si="35"/>
        <v>100</v>
      </c>
      <c r="G295" s="3">
        <f t="shared" si="36"/>
        <v>128429.69319890939</v>
      </c>
      <c r="H295" s="5">
        <f t="shared" si="40"/>
        <v>23.833333333333332</v>
      </c>
    </row>
    <row r="296" spans="1:8" x14ac:dyDescent="0.25">
      <c r="A296">
        <v>287</v>
      </c>
      <c r="B296" s="3">
        <f t="shared" si="37"/>
        <v>128429.69319890939</v>
      </c>
      <c r="C296" s="4">
        <f t="shared" si="34"/>
        <v>3668.8228693968813</v>
      </c>
      <c r="D296" s="3">
        <f t="shared" si="38"/>
        <v>856.19795465939592</v>
      </c>
      <c r="E296" s="4">
        <f t="shared" si="39"/>
        <v>2812.6249147374856</v>
      </c>
      <c r="F296">
        <f t="shared" si="35"/>
        <v>100</v>
      </c>
      <c r="G296" s="3">
        <f t="shared" si="36"/>
        <v>125517.0682841719</v>
      </c>
      <c r="H296" s="5">
        <f t="shared" si="40"/>
        <v>23.916666666666668</v>
      </c>
    </row>
    <row r="297" spans="1:8" x14ac:dyDescent="0.25">
      <c r="A297">
        <v>288</v>
      </c>
      <c r="B297" s="3">
        <f t="shared" si="37"/>
        <v>125517.0682841719</v>
      </c>
      <c r="C297" s="4">
        <f t="shared" si="34"/>
        <v>3668.8228693968813</v>
      </c>
      <c r="D297" s="3">
        <f t="shared" si="38"/>
        <v>836.78045522781269</v>
      </c>
      <c r="E297" s="4">
        <f t="shared" si="39"/>
        <v>2832.0424141690687</v>
      </c>
      <c r="F297">
        <f t="shared" si="35"/>
        <v>100</v>
      </c>
      <c r="G297" s="3">
        <f t="shared" si="36"/>
        <v>122585.02587000282</v>
      </c>
      <c r="H297" s="5">
        <f t="shared" si="40"/>
        <v>24</v>
      </c>
    </row>
    <row r="298" spans="1:8" x14ac:dyDescent="0.25">
      <c r="A298">
        <v>289</v>
      </c>
      <c r="B298" s="3">
        <f t="shared" si="37"/>
        <v>122585.02587000282</v>
      </c>
      <c r="C298" s="4">
        <f t="shared" si="34"/>
        <v>3668.8228693968813</v>
      </c>
      <c r="D298" s="3">
        <f t="shared" si="38"/>
        <v>817.23350580001886</v>
      </c>
      <c r="E298" s="4">
        <f t="shared" si="39"/>
        <v>2851.5893635968623</v>
      </c>
      <c r="F298">
        <f t="shared" si="35"/>
        <v>100</v>
      </c>
      <c r="G298" s="3">
        <f t="shared" si="36"/>
        <v>119633.43650640595</v>
      </c>
      <c r="H298" s="5">
        <f t="shared" si="40"/>
        <v>24.083333333333332</v>
      </c>
    </row>
    <row r="299" spans="1:8" x14ac:dyDescent="0.25">
      <c r="A299">
        <v>290</v>
      </c>
      <c r="B299" s="3">
        <f t="shared" si="37"/>
        <v>119633.43650640595</v>
      </c>
      <c r="C299" s="4">
        <f t="shared" si="34"/>
        <v>3668.8228693968813</v>
      </c>
      <c r="D299" s="3">
        <f t="shared" si="38"/>
        <v>797.55624337603979</v>
      </c>
      <c r="E299" s="4">
        <f t="shared" si="39"/>
        <v>2871.2666260208416</v>
      </c>
      <c r="F299">
        <f t="shared" si="35"/>
        <v>100</v>
      </c>
      <c r="G299" s="3">
        <f t="shared" si="36"/>
        <v>116662.16988038512</v>
      </c>
      <c r="H299" s="5">
        <f t="shared" si="40"/>
        <v>24.166666666666668</v>
      </c>
    </row>
    <row r="300" spans="1:8" x14ac:dyDescent="0.25">
      <c r="A300">
        <v>291</v>
      </c>
      <c r="B300" s="3">
        <f t="shared" si="37"/>
        <v>116662.16988038512</v>
      </c>
      <c r="C300" s="4">
        <f t="shared" si="34"/>
        <v>3668.8228693968813</v>
      </c>
      <c r="D300" s="3">
        <f t="shared" si="38"/>
        <v>777.74779920256753</v>
      </c>
      <c r="E300" s="4">
        <f t="shared" si="39"/>
        <v>2891.0750701943139</v>
      </c>
      <c r="F300">
        <f t="shared" si="35"/>
        <v>100</v>
      </c>
      <c r="G300" s="3">
        <f t="shared" si="36"/>
        <v>113671.0948101908</v>
      </c>
      <c r="H300" s="5">
        <f t="shared" si="40"/>
        <v>24.25</v>
      </c>
    </row>
    <row r="301" spans="1:8" x14ac:dyDescent="0.25">
      <c r="A301">
        <v>292</v>
      </c>
      <c r="B301" s="3">
        <f t="shared" si="37"/>
        <v>113671.0948101908</v>
      </c>
      <c r="C301" s="4">
        <f t="shared" si="34"/>
        <v>3668.8228693968813</v>
      </c>
      <c r="D301" s="3">
        <f t="shared" si="38"/>
        <v>757.80729873460541</v>
      </c>
      <c r="E301" s="4">
        <f t="shared" si="39"/>
        <v>2911.0155706622759</v>
      </c>
      <c r="F301">
        <f t="shared" si="35"/>
        <v>100</v>
      </c>
      <c r="G301" s="3">
        <f t="shared" si="36"/>
        <v>110660.07923952852</v>
      </c>
      <c r="H301" s="5">
        <f t="shared" si="40"/>
        <v>24.333333333333332</v>
      </c>
    </row>
    <row r="302" spans="1:8" x14ac:dyDescent="0.25">
      <c r="A302">
        <v>293</v>
      </c>
      <c r="B302" s="3">
        <f t="shared" si="37"/>
        <v>110660.07923952852</v>
      </c>
      <c r="C302" s="4">
        <f t="shared" si="34"/>
        <v>3668.8228693968813</v>
      </c>
      <c r="D302" s="3">
        <f t="shared" si="38"/>
        <v>737.73386159685685</v>
      </c>
      <c r="E302" s="4">
        <f t="shared" si="39"/>
        <v>2931.0890078000243</v>
      </c>
      <c r="F302">
        <f t="shared" si="35"/>
        <v>100</v>
      </c>
      <c r="G302" s="3">
        <f t="shared" si="36"/>
        <v>107628.9902317285</v>
      </c>
      <c r="H302" s="5">
        <f t="shared" si="40"/>
        <v>24.416666666666668</v>
      </c>
    </row>
    <row r="303" spans="1:8" x14ac:dyDescent="0.25">
      <c r="A303">
        <v>294</v>
      </c>
      <c r="B303" s="3">
        <f t="shared" si="37"/>
        <v>107628.9902317285</v>
      </c>
      <c r="C303" s="4">
        <f t="shared" si="34"/>
        <v>3668.8228693968813</v>
      </c>
      <c r="D303" s="3">
        <f t="shared" si="38"/>
        <v>717.5266015448567</v>
      </c>
      <c r="E303" s="4">
        <f t="shared" si="39"/>
        <v>2951.2962678520244</v>
      </c>
      <c r="F303">
        <f t="shared" si="35"/>
        <v>100</v>
      </c>
      <c r="G303" s="3">
        <f t="shared" si="36"/>
        <v>104577.69396387647</v>
      </c>
      <c r="H303" s="5">
        <f t="shared" si="40"/>
        <v>24.5</v>
      </c>
    </row>
    <row r="304" spans="1:8" x14ac:dyDescent="0.25">
      <c r="A304">
        <v>295</v>
      </c>
      <c r="B304" s="3">
        <f t="shared" si="37"/>
        <v>104577.69396387647</v>
      </c>
      <c r="C304" s="4">
        <f t="shared" si="34"/>
        <v>3668.8228693968813</v>
      </c>
      <c r="D304" s="3">
        <f t="shared" si="38"/>
        <v>697.18462642584325</v>
      </c>
      <c r="E304" s="4">
        <f t="shared" si="39"/>
        <v>2971.6382429710379</v>
      </c>
      <c r="F304">
        <f t="shared" si="35"/>
        <v>100</v>
      </c>
      <c r="G304" s="3">
        <f t="shared" si="36"/>
        <v>101506.05572090544</v>
      </c>
      <c r="H304" s="5">
        <f t="shared" si="40"/>
        <v>24.583333333333332</v>
      </c>
    </row>
    <row r="305" spans="1:8" x14ac:dyDescent="0.25">
      <c r="A305">
        <v>296</v>
      </c>
      <c r="B305" s="3">
        <f t="shared" si="37"/>
        <v>101506.05572090544</v>
      </c>
      <c r="C305" s="4">
        <f t="shared" si="34"/>
        <v>3668.8228693968813</v>
      </c>
      <c r="D305" s="3">
        <f t="shared" si="38"/>
        <v>676.70703813936962</v>
      </c>
      <c r="E305" s="4">
        <f t="shared" si="39"/>
        <v>2992.1158312575117</v>
      </c>
      <c r="F305">
        <f t="shared" si="35"/>
        <v>100</v>
      </c>
      <c r="G305" s="3">
        <f t="shared" si="36"/>
        <v>98413.939889647925</v>
      </c>
      <c r="H305" s="5">
        <f t="shared" si="40"/>
        <v>24.666666666666668</v>
      </c>
    </row>
    <row r="306" spans="1:8" x14ac:dyDescent="0.25">
      <c r="A306">
        <v>297</v>
      </c>
      <c r="B306" s="3">
        <f t="shared" si="37"/>
        <v>98413.939889647925</v>
      </c>
      <c r="C306" s="4">
        <f t="shared" si="34"/>
        <v>3668.8228693968813</v>
      </c>
      <c r="D306" s="3">
        <f t="shared" si="38"/>
        <v>656.09293259765286</v>
      </c>
      <c r="E306" s="4">
        <f t="shared" si="39"/>
        <v>3012.7299367992282</v>
      </c>
      <c r="F306">
        <f t="shared" si="35"/>
        <v>100</v>
      </c>
      <c r="G306" s="3">
        <f t="shared" si="36"/>
        <v>95301.209952848702</v>
      </c>
      <c r="H306" s="5">
        <f t="shared" si="40"/>
        <v>24.75</v>
      </c>
    </row>
    <row r="307" spans="1:8" x14ac:dyDescent="0.25">
      <c r="A307">
        <v>298</v>
      </c>
      <c r="B307" s="3">
        <f t="shared" si="37"/>
        <v>95301.209952848702</v>
      </c>
      <c r="C307" s="4">
        <f t="shared" si="34"/>
        <v>3668.8228693968813</v>
      </c>
      <c r="D307" s="3">
        <f t="shared" si="38"/>
        <v>635.34139968565808</v>
      </c>
      <c r="E307" s="4">
        <f t="shared" si="39"/>
        <v>3033.4814697112233</v>
      </c>
      <c r="F307">
        <f t="shared" si="35"/>
        <v>100</v>
      </c>
      <c r="G307" s="3">
        <f t="shared" si="36"/>
        <v>92167.728483137471</v>
      </c>
      <c r="H307" s="5">
        <f t="shared" si="40"/>
        <v>24.833333333333332</v>
      </c>
    </row>
    <row r="308" spans="1:8" x14ac:dyDescent="0.25">
      <c r="A308">
        <v>299</v>
      </c>
      <c r="B308" s="3">
        <f t="shared" si="37"/>
        <v>92167.728483137471</v>
      </c>
      <c r="C308" s="4">
        <f t="shared" si="34"/>
        <v>3668.8228693968813</v>
      </c>
      <c r="D308" s="3">
        <f t="shared" si="38"/>
        <v>614.45152322091656</v>
      </c>
      <c r="E308" s="4">
        <f t="shared" si="39"/>
        <v>3054.3713461759648</v>
      </c>
      <c r="F308">
        <f t="shared" si="35"/>
        <v>100</v>
      </c>
      <c r="G308" s="3">
        <f t="shared" si="36"/>
        <v>89013.357136961509</v>
      </c>
      <c r="H308" s="5">
        <f t="shared" si="40"/>
        <v>24.916666666666668</v>
      </c>
    </row>
    <row r="309" spans="1:8" x14ac:dyDescent="0.25">
      <c r="A309">
        <v>300</v>
      </c>
      <c r="B309" s="3">
        <f t="shared" si="37"/>
        <v>89013.357136961509</v>
      </c>
      <c r="C309" s="4">
        <f t="shared" si="34"/>
        <v>3668.8228693968813</v>
      </c>
      <c r="D309" s="3">
        <f t="shared" si="38"/>
        <v>593.42238091307672</v>
      </c>
      <c r="E309" s="4">
        <f t="shared" si="39"/>
        <v>3075.4004884838046</v>
      </c>
      <c r="F309">
        <f t="shared" si="35"/>
        <v>100</v>
      </c>
      <c r="G309" s="3">
        <f t="shared" si="36"/>
        <v>85837.956648477702</v>
      </c>
      <c r="H309" s="5">
        <f t="shared" si="40"/>
        <v>25</v>
      </c>
    </row>
    <row r="310" spans="1:8" x14ac:dyDescent="0.25">
      <c r="A310">
        <v>301</v>
      </c>
      <c r="B310" s="3">
        <f t="shared" si="37"/>
        <v>85837.956648477702</v>
      </c>
      <c r="C310" s="4">
        <f t="shared" si="34"/>
        <v>3668.8228693968813</v>
      </c>
      <c r="D310" s="3">
        <f t="shared" si="38"/>
        <v>572.25304432318467</v>
      </c>
      <c r="E310" s="4">
        <f t="shared" si="39"/>
        <v>3096.5698250736968</v>
      </c>
      <c r="F310">
        <f t="shared" si="35"/>
        <v>100</v>
      </c>
      <c r="G310" s="3">
        <f t="shared" si="36"/>
        <v>82641.386823403998</v>
      </c>
      <c r="H310" s="5">
        <f t="shared" si="40"/>
        <v>25.083333333333332</v>
      </c>
    </row>
    <row r="311" spans="1:8" x14ac:dyDescent="0.25">
      <c r="A311">
        <v>302</v>
      </c>
      <c r="B311" s="3">
        <f t="shared" si="37"/>
        <v>82641.386823403998</v>
      </c>
      <c r="C311" s="4">
        <f t="shared" si="34"/>
        <v>3668.8228693968813</v>
      </c>
      <c r="D311" s="3">
        <f t="shared" si="38"/>
        <v>550.94257882269335</v>
      </c>
      <c r="E311" s="4">
        <f t="shared" si="39"/>
        <v>3117.8802905741877</v>
      </c>
      <c r="F311">
        <f t="shared" si="35"/>
        <v>100</v>
      </c>
      <c r="G311" s="3">
        <f t="shared" si="36"/>
        <v>79423.506532829808</v>
      </c>
      <c r="H311" s="5">
        <f t="shared" si="40"/>
        <v>25.166666666666668</v>
      </c>
    </row>
    <row r="312" spans="1:8" x14ac:dyDescent="0.25">
      <c r="A312">
        <v>303</v>
      </c>
      <c r="B312" s="3">
        <f t="shared" si="37"/>
        <v>79423.506532829808</v>
      </c>
      <c r="C312" s="4">
        <f t="shared" si="34"/>
        <v>3668.8228693968813</v>
      </c>
      <c r="D312" s="3">
        <f t="shared" si="38"/>
        <v>529.4900435521987</v>
      </c>
      <c r="E312" s="4">
        <f t="shared" si="39"/>
        <v>3139.3328258446827</v>
      </c>
      <c r="F312">
        <f t="shared" si="35"/>
        <v>100</v>
      </c>
      <c r="G312" s="3">
        <f t="shared" si="36"/>
        <v>76184.173706985122</v>
      </c>
      <c r="H312" s="5">
        <f t="shared" si="40"/>
        <v>25.25</v>
      </c>
    </row>
    <row r="313" spans="1:8" x14ac:dyDescent="0.25">
      <c r="A313">
        <v>304</v>
      </c>
      <c r="B313" s="3">
        <f t="shared" si="37"/>
        <v>76184.173706985122</v>
      </c>
      <c r="C313" s="4">
        <f t="shared" si="34"/>
        <v>3668.8228693968813</v>
      </c>
      <c r="D313" s="3">
        <f t="shared" si="38"/>
        <v>507.89449137990084</v>
      </c>
      <c r="E313" s="4">
        <f t="shared" si="39"/>
        <v>3160.9283780169803</v>
      </c>
      <c r="F313">
        <f t="shared" si="35"/>
        <v>100</v>
      </c>
      <c r="G313" s="3">
        <f t="shared" si="36"/>
        <v>72923.245328968143</v>
      </c>
      <c r="H313" s="5">
        <f t="shared" si="40"/>
        <v>25.333333333333332</v>
      </c>
    </row>
    <row r="314" spans="1:8" x14ac:dyDescent="0.25">
      <c r="A314">
        <v>305</v>
      </c>
      <c r="B314" s="3">
        <f t="shared" si="37"/>
        <v>72923.245328968143</v>
      </c>
      <c r="C314" s="4">
        <f t="shared" si="34"/>
        <v>3668.8228693968813</v>
      </c>
      <c r="D314" s="3">
        <f t="shared" si="38"/>
        <v>486.15496885978763</v>
      </c>
      <c r="E314" s="4">
        <f t="shared" si="39"/>
        <v>3182.6679005370938</v>
      </c>
      <c r="F314">
        <f t="shared" si="35"/>
        <v>100</v>
      </c>
      <c r="G314" s="3">
        <f t="shared" si="36"/>
        <v>69640.577428431046</v>
      </c>
      <c r="H314" s="5">
        <f t="shared" si="40"/>
        <v>25.416666666666668</v>
      </c>
    </row>
    <row r="315" spans="1:8" x14ac:dyDescent="0.25">
      <c r="A315">
        <v>306</v>
      </c>
      <c r="B315" s="3">
        <f t="shared" si="37"/>
        <v>69640.577428431046</v>
      </c>
      <c r="C315" s="4">
        <f t="shared" si="34"/>
        <v>3668.8228693968813</v>
      </c>
      <c r="D315" s="3">
        <f t="shared" si="38"/>
        <v>464.27051618954033</v>
      </c>
      <c r="E315" s="4">
        <f t="shared" si="39"/>
        <v>3204.5523532073412</v>
      </c>
      <c r="F315">
        <f t="shared" si="35"/>
        <v>100</v>
      </c>
      <c r="G315" s="3">
        <f t="shared" si="36"/>
        <v>66336.025075223704</v>
      </c>
      <c r="H315" s="5">
        <f t="shared" si="40"/>
        <v>25.5</v>
      </c>
    </row>
    <row r="316" spans="1:8" x14ac:dyDescent="0.25">
      <c r="A316">
        <v>307</v>
      </c>
      <c r="B316" s="3">
        <f t="shared" si="37"/>
        <v>66336.025075223704</v>
      </c>
      <c r="C316" s="4">
        <f t="shared" si="34"/>
        <v>3668.8228693968813</v>
      </c>
      <c r="D316" s="3">
        <f t="shared" si="38"/>
        <v>442.24016716815805</v>
      </c>
      <c r="E316" s="4">
        <f t="shared" si="39"/>
        <v>3226.5827022287231</v>
      </c>
      <c r="F316">
        <f t="shared" si="35"/>
        <v>100</v>
      </c>
      <c r="G316" s="3">
        <f t="shared" si="36"/>
        <v>63009.442372994978</v>
      </c>
      <c r="H316" s="5">
        <f t="shared" si="40"/>
        <v>25.583333333333332</v>
      </c>
    </row>
    <row r="317" spans="1:8" x14ac:dyDescent="0.25">
      <c r="A317">
        <v>308</v>
      </c>
      <c r="B317" s="3">
        <f t="shared" si="37"/>
        <v>63009.442372994978</v>
      </c>
      <c r="C317" s="4">
        <f t="shared" si="34"/>
        <v>3668.8228693968813</v>
      </c>
      <c r="D317" s="3">
        <f t="shared" si="38"/>
        <v>420.06294915329988</v>
      </c>
      <c r="E317" s="4">
        <f t="shared" si="39"/>
        <v>3248.7599202435813</v>
      </c>
      <c r="F317">
        <f t="shared" si="35"/>
        <v>100</v>
      </c>
      <c r="G317" s="3">
        <f t="shared" si="36"/>
        <v>59660.682452751396</v>
      </c>
      <c r="H317" s="5">
        <f t="shared" si="40"/>
        <v>25.666666666666668</v>
      </c>
    </row>
    <row r="318" spans="1:8" x14ac:dyDescent="0.25">
      <c r="A318">
        <v>309</v>
      </c>
      <c r="B318" s="3">
        <f t="shared" si="37"/>
        <v>59660.682452751396</v>
      </c>
      <c r="C318" s="4">
        <f t="shared" si="34"/>
        <v>3668.8228693968813</v>
      </c>
      <c r="D318" s="3">
        <f t="shared" si="38"/>
        <v>397.73788301834264</v>
      </c>
      <c r="E318" s="4">
        <f t="shared" si="39"/>
        <v>3271.0849863785388</v>
      </c>
      <c r="F318">
        <f t="shared" si="35"/>
        <v>100</v>
      </c>
      <c r="G318" s="3">
        <f t="shared" si="36"/>
        <v>56289.597466372856</v>
      </c>
      <c r="H318" s="5">
        <f t="shared" si="40"/>
        <v>25.75</v>
      </c>
    </row>
    <row r="319" spans="1:8" x14ac:dyDescent="0.25">
      <c r="A319">
        <v>310</v>
      </c>
      <c r="B319" s="3">
        <f t="shared" si="37"/>
        <v>56289.597466372856</v>
      </c>
      <c r="C319" s="4">
        <f t="shared" si="34"/>
        <v>3668.8228693968813</v>
      </c>
      <c r="D319" s="3">
        <f t="shared" si="38"/>
        <v>375.26398310915238</v>
      </c>
      <c r="E319" s="4">
        <f t="shared" si="39"/>
        <v>3293.5588862877289</v>
      </c>
      <c r="F319">
        <f t="shared" si="35"/>
        <v>100</v>
      </c>
      <c r="G319" s="3">
        <f t="shared" si="36"/>
        <v>52896.038580085129</v>
      </c>
      <c r="H319" s="5">
        <f t="shared" si="40"/>
        <v>25.833333333333332</v>
      </c>
    </row>
    <row r="320" spans="1:8" x14ac:dyDescent="0.25">
      <c r="A320">
        <v>311</v>
      </c>
      <c r="B320" s="3">
        <f t="shared" si="37"/>
        <v>52896.038580085129</v>
      </c>
      <c r="C320" s="4">
        <f t="shared" si="34"/>
        <v>3668.8228693968813</v>
      </c>
      <c r="D320" s="3">
        <f t="shared" si="38"/>
        <v>352.64025720056753</v>
      </c>
      <c r="E320" s="4">
        <f t="shared" si="39"/>
        <v>3316.1826121963136</v>
      </c>
      <c r="F320">
        <f t="shared" si="35"/>
        <v>100</v>
      </c>
      <c r="G320" s="3">
        <f t="shared" si="36"/>
        <v>49479.855967888812</v>
      </c>
      <c r="H320" s="5">
        <f t="shared" si="40"/>
        <v>25.916666666666668</v>
      </c>
    </row>
    <row r="321" spans="1:8" x14ac:dyDescent="0.25">
      <c r="A321">
        <v>312</v>
      </c>
      <c r="B321" s="3">
        <f t="shared" si="37"/>
        <v>49479.855967888812</v>
      </c>
      <c r="C321" s="4">
        <f t="shared" si="34"/>
        <v>3668.8228693968813</v>
      </c>
      <c r="D321" s="3">
        <f t="shared" si="38"/>
        <v>329.86570645259212</v>
      </c>
      <c r="E321" s="4">
        <f t="shared" si="39"/>
        <v>3338.9571629442889</v>
      </c>
      <c r="F321">
        <f t="shared" si="35"/>
        <v>100</v>
      </c>
      <c r="G321" s="3">
        <f t="shared" si="36"/>
        <v>46040.898804944525</v>
      </c>
      <c r="H321" s="5">
        <f t="shared" si="40"/>
        <v>26</v>
      </c>
    </row>
    <row r="322" spans="1:8" x14ac:dyDescent="0.25">
      <c r="A322">
        <v>313</v>
      </c>
      <c r="B322" s="3">
        <f t="shared" si="37"/>
        <v>46040.898804944525</v>
      </c>
      <c r="C322" s="4">
        <f t="shared" si="34"/>
        <v>3668.8228693968813</v>
      </c>
      <c r="D322" s="3">
        <f t="shared" si="38"/>
        <v>306.93932536629683</v>
      </c>
      <c r="E322" s="4">
        <f t="shared" si="39"/>
        <v>3361.8835440305843</v>
      </c>
      <c r="F322">
        <f t="shared" si="35"/>
        <v>100</v>
      </c>
      <c r="G322" s="3">
        <f t="shared" si="36"/>
        <v>42579.01526091394</v>
      </c>
      <c r="H322" s="5">
        <f t="shared" si="40"/>
        <v>26.083333333333332</v>
      </c>
    </row>
    <row r="323" spans="1:8" x14ac:dyDescent="0.25">
      <c r="A323">
        <v>314</v>
      </c>
      <c r="B323" s="3">
        <f t="shared" si="37"/>
        <v>42579.01526091394</v>
      </c>
      <c r="C323" s="4">
        <f t="shared" si="34"/>
        <v>3668.8228693968813</v>
      </c>
      <c r="D323" s="3">
        <f t="shared" si="38"/>
        <v>283.86010173942628</v>
      </c>
      <c r="E323" s="4">
        <f t="shared" si="39"/>
        <v>3384.9627676574551</v>
      </c>
      <c r="F323">
        <f t="shared" si="35"/>
        <v>100</v>
      </c>
      <c r="G323" s="3">
        <f t="shared" si="36"/>
        <v>39094.052493256488</v>
      </c>
      <c r="H323" s="5">
        <f t="shared" si="40"/>
        <v>26.166666666666668</v>
      </c>
    </row>
    <row r="324" spans="1:8" x14ac:dyDescent="0.25">
      <c r="A324">
        <v>315</v>
      </c>
      <c r="B324" s="3">
        <f t="shared" si="37"/>
        <v>39094.052493256488</v>
      </c>
      <c r="C324" s="4">
        <f t="shared" si="34"/>
        <v>3668.8228693968813</v>
      </c>
      <c r="D324" s="3">
        <f t="shared" si="38"/>
        <v>260.62701662170991</v>
      </c>
      <c r="E324" s="4">
        <f t="shared" si="39"/>
        <v>3408.1958527751713</v>
      </c>
      <c r="F324">
        <f t="shared" si="35"/>
        <v>100</v>
      </c>
      <c r="G324" s="3">
        <f t="shared" si="36"/>
        <v>35585.856640481317</v>
      </c>
      <c r="H324" s="5">
        <f t="shared" si="40"/>
        <v>26.25</v>
      </c>
    </row>
    <row r="325" spans="1:8" x14ac:dyDescent="0.25">
      <c r="A325">
        <v>316</v>
      </c>
      <c r="B325" s="3">
        <f t="shared" si="37"/>
        <v>35585.856640481317</v>
      </c>
      <c r="C325" s="4">
        <f t="shared" si="34"/>
        <v>3668.8228693968813</v>
      </c>
      <c r="D325" s="3">
        <f t="shared" si="38"/>
        <v>237.23904426987545</v>
      </c>
      <c r="E325" s="4">
        <f t="shared" si="39"/>
        <v>3431.5838251270056</v>
      </c>
      <c r="F325">
        <f t="shared" si="35"/>
        <v>100</v>
      </c>
      <c r="G325" s="3">
        <f t="shared" si="36"/>
        <v>32054.27281535431</v>
      </c>
      <c r="H325" s="5">
        <f t="shared" si="40"/>
        <v>26.333333333333332</v>
      </c>
    </row>
    <row r="326" spans="1:8" x14ac:dyDescent="0.25">
      <c r="A326">
        <v>317</v>
      </c>
      <c r="B326" s="3">
        <f t="shared" si="37"/>
        <v>32054.27281535431</v>
      </c>
      <c r="C326" s="4">
        <f t="shared" si="34"/>
        <v>3668.8228693968813</v>
      </c>
      <c r="D326" s="3">
        <f t="shared" si="38"/>
        <v>213.69515210236207</v>
      </c>
      <c r="E326" s="4">
        <f t="shared" si="39"/>
        <v>3455.1277172945192</v>
      </c>
      <c r="F326">
        <f t="shared" si="35"/>
        <v>100</v>
      </c>
      <c r="G326" s="3">
        <f t="shared" si="36"/>
        <v>28499.145098059791</v>
      </c>
      <c r="H326" s="5">
        <f t="shared" si="40"/>
        <v>26.416666666666668</v>
      </c>
    </row>
    <row r="327" spans="1:8" x14ac:dyDescent="0.25">
      <c r="A327">
        <v>318</v>
      </c>
      <c r="B327" s="3">
        <f t="shared" si="37"/>
        <v>28499.145098059791</v>
      </c>
      <c r="C327" s="4">
        <f t="shared" si="34"/>
        <v>3668.8228693968813</v>
      </c>
      <c r="D327" s="3">
        <f t="shared" si="38"/>
        <v>189.99430065373195</v>
      </c>
      <c r="E327" s="4">
        <f t="shared" si="39"/>
        <v>3478.8285687431494</v>
      </c>
      <c r="F327">
        <f t="shared" si="35"/>
        <v>100</v>
      </c>
      <c r="G327" s="3">
        <f t="shared" si="36"/>
        <v>24920.316529316642</v>
      </c>
      <c r="H327" s="5">
        <f t="shared" si="40"/>
        <v>26.5</v>
      </c>
    </row>
    <row r="328" spans="1:8" x14ac:dyDescent="0.25">
      <c r="A328">
        <v>319</v>
      </c>
      <c r="B328" s="3">
        <f t="shared" si="37"/>
        <v>24920.316529316642</v>
      </c>
      <c r="C328" s="4">
        <f t="shared" si="34"/>
        <v>3668.8228693968813</v>
      </c>
      <c r="D328" s="3">
        <f t="shared" si="38"/>
        <v>166.13544352877761</v>
      </c>
      <c r="E328" s="4">
        <f t="shared" si="39"/>
        <v>3502.6874258681037</v>
      </c>
      <c r="F328">
        <f t="shared" si="35"/>
        <v>100</v>
      </c>
      <c r="G328" s="3">
        <f t="shared" si="36"/>
        <v>21317.62910344854</v>
      </c>
      <c r="H328" s="5">
        <f t="shared" si="40"/>
        <v>26.583333333333332</v>
      </c>
    </row>
    <row r="329" spans="1:8" x14ac:dyDescent="0.25">
      <c r="A329">
        <v>320</v>
      </c>
      <c r="B329" s="3">
        <f t="shared" si="37"/>
        <v>21317.62910344854</v>
      </c>
      <c r="C329" s="4">
        <f t="shared" si="34"/>
        <v>3668.8228693968813</v>
      </c>
      <c r="D329" s="3">
        <f t="shared" si="38"/>
        <v>142.11752735632362</v>
      </c>
      <c r="E329" s="4">
        <f t="shared" si="39"/>
        <v>3526.7053420405578</v>
      </c>
      <c r="F329">
        <f t="shared" si="35"/>
        <v>100</v>
      </c>
      <c r="G329" s="3">
        <f t="shared" si="36"/>
        <v>17690.923761407983</v>
      </c>
      <c r="H329" s="5">
        <f t="shared" si="40"/>
        <v>26.666666666666668</v>
      </c>
    </row>
    <row r="330" spans="1:8" x14ac:dyDescent="0.25">
      <c r="A330">
        <v>321</v>
      </c>
      <c r="B330" s="3">
        <f t="shared" si="37"/>
        <v>17690.923761407983</v>
      </c>
      <c r="C330" s="4">
        <f t="shared" si="34"/>
        <v>3668.8228693968813</v>
      </c>
      <c r="D330" s="3">
        <f t="shared" si="38"/>
        <v>117.93949174271989</v>
      </c>
      <c r="E330" s="4">
        <f t="shared" si="39"/>
        <v>3550.8833776541614</v>
      </c>
      <c r="F330">
        <f t="shared" si="35"/>
        <v>100</v>
      </c>
      <c r="G330" s="3">
        <f t="shared" si="36"/>
        <v>14040.040383753822</v>
      </c>
      <c r="H330" s="5">
        <f t="shared" si="40"/>
        <v>26.75</v>
      </c>
    </row>
    <row r="331" spans="1:8" x14ac:dyDescent="0.25">
      <c r="A331">
        <v>322</v>
      </c>
      <c r="B331" s="3">
        <f t="shared" si="37"/>
        <v>14040.040383753822</v>
      </c>
      <c r="C331" s="4">
        <f t="shared" ref="C331:C369" si="41">-PMT($C$6,$C$3,$C$7,0,0)</f>
        <v>3668.8228693968813</v>
      </c>
      <c r="D331" s="3">
        <f t="shared" si="38"/>
        <v>93.600269225025485</v>
      </c>
      <c r="E331" s="4">
        <f t="shared" si="39"/>
        <v>3575.2226001718559</v>
      </c>
      <c r="F331">
        <f t="shared" ref="F331:F369" si="42">$F$3</f>
        <v>100</v>
      </c>
      <c r="G331" s="3">
        <f t="shared" ref="G331:G369" si="43">B331-E331-F331</f>
        <v>10364.817783581966</v>
      </c>
      <c r="H331" s="5">
        <f t="shared" si="40"/>
        <v>26.833333333333332</v>
      </c>
    </row>
    <row r="332" spans="1:8" x14ac:dyDescent="0.25">
      <c r="A332">
        <v>323</v>
      </c>
      <c r="B332" s="3">
        <f t="shared" si="37"/>
        <v>10364.817783581966</v>
      </c>
      <c r="C332" s="4">
        <f t="shared" si="41"/>
        <v>3668.8228693968813</v>
      </c>
      <c r="D332" s="3">
        <f t="shared" si="38"/>
        <v>69.098785223879773</v>
      </c>
      <c r="E332" s="4">
        <f t="shared" si="39"/>
        <v>3599.7240841730013</v>
      </c>
      <c r="F332">
        <f t="shared" si="42"/>
        <v>100</v>
      </c>
      <c r="G332" s="3">
        <f t="shared" si="43"/>
        <v>6665.0936994089643</v>
      </c>
      <c r="H332" s="5">
        <f t="shared" si="40"/>
        <v>26.916666666666668</v>
      </c>
    </row>
    <row r="333" spans="1:8" x14ac:dyDescent="0.25">
      <c r="A333">
        <v>324</v>
      </c>
      <c r="B333" s="3">
        <f t="shared" si="37"/>
        <v>6665.0936994089643</v>
      </c>
      <c r="C333" s="4">
        <f t="shared" si="41"/>
        <v>3668.8228693968813</v>
      </c>
      <c r="D333" s="3">
        <f t="shared" si="38"/>
        <v>44.433957996059767</v>
      </c>
      <c r="E333" s="4">
        <f t="shared" si="39"/>
        <v>3624.3889114008216</v>
      </c>
      <c r="F333">
        <f t="shared" si="42"/>
        <v>100</v>
      </c>
      <c r="G333" s="3">
        <f t="shared" si="43"/>
        <v>2940.7047880081427</v>
      </c>
      <c r="H333" s="5">
        <f t="shared" si="40"/>
        <v>27</v>
      </c>
    </row>
    <row r="334" spans="1:8" x14ac:dyDescent="0.25">
      <c r="A334">
        <v>325</v>
      </c>
      <c r="B334" s="3">
        <f t="shared" si="37"/>
        <v>2940.7047880081427</v>
      </c>
      <c r="C334" s="4">
        <f t="shared" si="41"/>
        <v>3668.8228693968813</v>
      </c>
      <c r="D334" s="3">
        <f t="shared" si="38"/>
        <v>19.604698586720954</v>
      </c>
      <c r="E334" s="4">
        <f t="shared" si="39"/>
        <v>3649.2181708101602</v>
      </c>
      <c r="F334">
        <f t="shared" si="42"/>
        <v>100</v>
      </c>
      <c r="G334" s="3">
        <f t="shared" si="43"/>
        <v>-808.51338280201753</v>
      </c>
      <c r="H334" s="5">
        <f t="shared" si="40"/>
        <v>27.083333333333332</v>
      </c>
    </row>
    <row r="335" spans="1:8" x14ac:dyDescent="0.25">
      <c r="A335">
        <v>326</v>
      </c>
      <c r="B335" s="3">
        <f t="shared" si="37"/>
        <v>-808.51338280201753</v>
      </c>
      <c r="C335" s="4">
        <f t="shared" si="41"/>
        <v>3668.8228693968813</v>
      </c>
      <c r="D335" s="3">
        <f t="shared" si="38"/>
        <v>-5.3900892186801173</v>
      </c>
      <c r="E335" s="4">
        <f t="shared" si="39"/>
        <v>3674.2129586155615</v>
      </c>
      <c r="F335">
        <f t="shared" si="42"/>
        <v>100</v>
      </c>
      <c r="G335" s="3">
        <f t="shared" si="43"/>
        <v>-4582.7263414175795</v>
      </c>
      <c r="H335" s="5">
        <f t="shared" si="40"/>
        <v>27.166666666666668</v>
      </c>
    </row>
    <row r="336" spans="1:8" x14ac:dyDescent="0.25">
      <c r="A336">
        <v>327</v>
      </c>
      <c r="B336" s="3">
        <f t="shared" si="37"/>
        <v>-4582.7263414175795</v>
      </c>
      <c r="C336" s="4">
        <f t="shared" si="41"/>
        <v>3668.8228693968813</v>
      </c>
      <c r="D336" s="3">
        <f t="shared" si="38"/>
        <v>-30.551508942783865</v>
      </c>
      <c r="E336" s="4">
        <f t="shared" si="39"/>
        <v>3699.3743783396653</v>
      </c>
      <c r="F336">
        <f t="shared" si="42"/>
        <v>100</v>
      </c>
      <c r="G336" s="3">
        <f t="shared" si="43"/>
        <v>-8382.1007197572453</v>
      </c>
      <c r="H336" s="5">
        <f t="shared" si="40"/>
        <v>27.25</v>
      </c>
    </row>
    <row r="337" spans="1:8" x14ac:dyDescent="0.25">
      <c r="A337">
        <v>328</v>
      </c>
      <c r="B337" s="3">
        <f t="shared" si="37"/>
        <v>-8382.1007197572453</v>
      </c>
      <c r="C337" s="4">
        <f t="shared" si="41"/>
        <v>3668.8228693968813</v>
      </c>
      <c r="D337" s="3">
        <f t="shared" si="38"/>
        <v>-55.880671465048309</v>
      </c>
      <c r="E337" s="4">
        <f t="shared" si="39"/>
        <v>3724.7035408619295</v>
      </c>
      <c r="F337">
        <f t="shared" si="42"/>
        <v>100</v>
      </c>
      <c r="G337" s="3">
        <f t="shared" si="43"/>
        <v>-12206.804260619174</v>
      </c>
      <c r="H337" s="5">
        <f t="shared" si="40"/>
        <v>27.333333333333332</v>
      </c>
    </row>
    <row r="338" spans="1:8" x14ac:dyDescent="0.25">
      <c r="A338">
        <v>329</v>
      </c>
      <c r="B338" s="3">
        <f t="shared" si="37"/>
        <v>-12206.804260619174</v>
      </c>
      <c r="C338" s="4">
        <f t="shared" si="41"/>
        <v>3668.8228693968813</v>
      </c>
      <c r="D338" s="3">
        <f t="shared" si="38"/>
        <v>-81.378695070794492</v>
      </c>
      <c r="E338" s="4">
        <f t="shared" si="39"/>
        <v>3750.2015644676758</v>
      </c>
      <c r="F338">
        <f t="shared" si="42"/>
        <v>100</v>
      </c>
      <c r="G338" s="3">
        <f t="shared" si="43"/>
        <v>-16057.00582508685</v>
      </c>
      <c r="H338" s="5">
        <f t="shared" si="40"/>
        <v>27.416666666666668</v>
      </c>
    </row>
    <row r="339" spans="1:8" x14ac:dyDescent="0.25">
      <c r="A339">
        <v>330</v>
      </c>
      <c r="B339" s="3">
        <f t="shared" si="37"/>
        <v>-16057.00582508685</v>
      </c>
      <c r="C339" s="4">
        <f t="shared" si="41"/>
        <v>3668.8228693968813</v>
      </c>
      <c r="D339" s="3">
        <f t="shared" si="38"/>
        <v>-107.04670550057901</v>
      </c>
      <c r="E339" s="4">
        <f t="shared" si="39"/>
        <v>3775.8695748974601</v>
      </c>
      <c r="F339">
        <f t="shared" si="42"/>
        <v>100</v>
      </c>
      <c r="G339" s="3">
        <f t="shared" si="43"/>
        <v>-19932.87539998431</v>
      </c>
      <c r="H339" s="5">
        <f t="shared" si="40"/>
        <v>27.5</v>
      </c>
    </row>
    <row r="340" spans="1:8" x14ac:dyDescent="0.25">
      <c r="A340">
        <v>331</v>
      </c>
      <c r="B340" s="3">
        <f t="shared" si="37"/>
        <v>-19932.87539998431</v>
      </c>
      <c r="C340" s="4">
        <f t="shared" si="41"/>
        <v>3668.8228693968813</v>
      </c>
      <c r="D340" s="3">
        <f t="shared" si="38"/>
        <v>-132.88583599989542</v>
      </c>
      <c r="E340" s="4">
        <f t="shared" si="39"/>
        <v>3801.7087053967766</v>
      </c>
      <c r="F340">
        <f t="shared" si="42"/>
        <v>100</v>
      </c>
      <c r="G340" s="3">
        <f t="shared" si="43"/>
        <v>-23834.584105381087</v>
      </c>
      <c r="H340" s="5">
        <f t="shared" si="40"/>
        <v>27.583333333333332</v>
      </c>
    </row>
    <row r="341" spans="1:8" x14ac:dyDescent="0.25">
      <c r="A341">
        <v>332</v>
      </c>
      <c r="B341" s="3">
        <f t="shared" si="37"/>
        <v>-23834.584105381087</v>
      </c>
      <c r="C341" s="4">
        <f t="shared" si="41"/>
        <v>3668.8228693968813</v>
      </c>
      <c r="D341" s="3">
        <f t="shared" si="38"/>
        <v>-158.89722736920726</v>
      </c>
      <c r="E341" s="4">
        <f t="shared" si="39"/>
        <v>3827.7200967660883</v>
      </c>
      <c r="F341">
        <f t="shared" si="42"/>
        <v>100</v>
      </c>
      <c r="G341" s="3">
        <f t="shared" si="43"/>
        <v>-27762.304202147177</v>
      </c>
      <c r="H341" s="5">
        <f t="shared" si="40"/>
        <v>27.666666666666668</v>
      </c>
    </row>
    <row r="342" spans="1:8" x14ac:dyDescent="0.25">
      <c r="A342">
        <v>333</v>
      </c>
      <c r="B342" s="3">
        <f t="shared" ref="B342:B369" si="44">G341</f>
        <v>-27762.304202147177</v>
      </c>
      <c r="C342" s="4">
        <f t="shared" si="41"/>
        <v>3668.8228693968813</v>
      </c>
      <c r="D342" s="3">
        <f t="shared" ref="D342:D369" si="45">B342*$C$6</f>
        <v>-185.08202801431452</v>
      </c>
      <c r="E342" s="4">
        <f t="shared" ref="E342:E369" si="46">ABS(C342-D342)</f>
        <v>3853.9048974111956</v>
      </c>
      <c r="F342">
        <f t="shared" si="42"/>
        <v>100</v>
      </c>
      <c r="G342" s="3">
        <f t="shared" si="43"/>
        <v>-31716.209099558371</v>
      </c>
      <c r="H342" s="5">
        <f t="shared" ref="H342:H369" si="47">A342/12</f>
        <v>27.75</v>
      </c>
    </row>
    <row r="343" spans="1:8" x14ac:dyDescent="0.25">
      <c r="A343">
        <v>334</v>
      </c>
      <c r="B343" s="3">
        <f t="shared" si="44"/>
        <v>-31716.209099558371</v>
      </c>
      <c r="C343" s="4">
        <f t="shared" si="41"/>
        <v>3668.8228693968813</v>
      </c>
      <c r="D343" s="3">
        <f t="shared" si="45"/>
        <v>-211.44139399705583</v>
      </c>
      <c r="E343" s="4">
        <f t="shared" si="46"/>
        <v>3880.2642633939372</v>
      </c>
      <c r="F343">
        <f t="shared" si="42"/>
        <v>100</v>
      </c>
      <c r="G343" s="3">
        <f t="shared" si="43"/>
        <v>-35696.473362952311</v>
      </c>
      <c r="H343" s="5">
        <f t="shared" si="47"/>
        <v>27.833333333333332</v>
      </c>
    </row>
    <row r="344" spans="1:8" x14ac:dyDescent="0.25">
      <c r="A344">
        <v>335</v>
      </c>
      <c r="B344" s="3">
        <f t="shared" si="44"/>
        <v>-35696.473362952311</v>
      </c>
      <c r="C344" s="4">
        <f t="shared" si="41"/>
        <v>3668.8228693968813</v>
      </c>
      <c r="D344" s="3">
        <f t="shared" si="45"/>
        <v>-237.97648908634875</v>
      </c>
      <c r="E344" s="4">
        <f t="shared" si="46"/>
        <v>3906.7993584832302</v>
      </c>
      <c r="F344">
        <f t="shared" si="42"/>
        <v>100</v>
      </c>
      <c r="G344" s="3">
        <f t="shared" si="43"/>
        <v>-39703.27272143554</v>
      </c>
      <c r="H344" s="5">
        <f t="shared" si="47"/>
        <v>27.916666666666668</v>
      </c>
    </row>
    <row r="345" spans="1:8" x14ac:dyDescent="0.25">
      <c r="A345">
        <v>336</v>
      </c>
      <c r="B345" s="3">
        <f t="shared" si="44"/>
        <v>-39703.27272143554</v>
      </c>
      <c r="C345" s="4">
        <f t="shared" si="41"/>
        <v>3668.8228693968813</v>
      </c>
      <c r="D345" s="3">
        <f t="shared" si="45"/>
        <v>-264.6884848095703</v>
      </c>
      <c r="E345" s="4">
        <f t="shared" si="46"/>
        <v>3933.5113542064514</v>
      </c>
      <c r="F345">
        <f t="shared" si="42"/>
        <v>100</v>
      </c>
      <c r="G345" s="3">
        <f t="shared" si="43"/>
        <v>-43736.78407564199</v>
      </c>
      <c r="H345" s="5">
        <f t="shared" si="47"/>
        <v>28</v>
      </c>
    </row>
    <row r="346" spans="1:8" x14ac:dyDescent="0.25">
      <c r="A346">
        <v>337</v>
      </c>
      <c r="B346" s="3">
        <f t="shared" si="44"/>
        <v>-43736.78407564199</v>
      </c>
      <c r="C346" s="4">
        <f t="shared" si="41"/>
        <v>3668.8228693968813</v>
      </c>
      <c r="D346" s="3">
        <f t="shared" si="45"/>
        <v>-291.57856050427995</v>
      </c>
      <c r="E346" s="4">
        <f t="shared" si="46"/>
        <v>3960.4014299011615</v>
      </c>
      <c r="F346">
        <f t="shared" si="42"/>
        <v>100</v>
      </c>
      <c r="G346" s="3">
        <f t="shared" si="43"/>
        <v>-47797.185505543152</v>
      </c>
      <c r="H346" s="5">
        <f t="shared" si="47"/>
        <v>28.083333333333332</v>
      </c>
    </row>
    <row r="347" spans="1:8" x14ac:dyDescent="0.25">
      <c r="A347">
        <v>338</v>
      </c>
      <c r="B347" s="3">
        <f t="shared" si="44"/>
        <v>-47797.185505543152</v>
      </c>
      <c r="C347" s="4">
        <f t="shared" si="41"/>
        <v>3668.8228693968813</v>
      </c>
      <c r="D347" s="3">
        <f t="shared" si="45"/>
        <v>-318.64790337028768</v>
      </c>
      <c r="E347" s="4">
        <f t="shared" si="46"/>
        <v>3987.4707727671689</v>
      </c>
      <c r="F347">
        <f t="shared" si="42"/>
        <v>100</v>
      </c>
      <c r="G347" s="3">
        <f t="shared" si="43"/>
        <v>-51884.656278310322</v>
      </c>
      <c r="H347" s="5">
        <f t="shared" si="47"/>
        <v>28.166666666666668</v>
      </c>
    </row>
    <row r="348" spans="1:8" x14ac:dyDescent="0.25">
      <c r="A348">
        <v>339</v>
      </c>
      <c r="B348" s="3">
        <f t="shared" si="44"/>
        <v>-51884.656278310322</v>
      </c>
      <c r="C348" s="4">
        <f t="shared" si="41"/>
        <v>3668.8228693968813</v>
      </c>
      <c r="D348" s="3">
        <f t="shared" si="45"/>
        <v>-345.89770852206885</v>
      </c>
      <c r="E348" s="4">
        <f t="shared" si="46"/>
        <v>4014.7205779189503</v>
      </c>
      <c r="F348">
        <f t="shared" si="42"/>
        <v>100</v>
      </c>
      <c r="G348" s="3">
        <f t="shared" si="43"/>
        <v>-55999.376856229275</v>
      </c>
      <c r="H348" s="5">
        <f t="shared" si="47"/>
        <v>28.25</v>
      </c>
    </row>
    <row r="349" spans="1:8" x14ac:dyDescent="0.25">
      <c r="A349">
        <v>340</v>
      </c>
      <c r="B349" s="3">
        <f t="shared" si="44"/>
        <v>-55999.376856229275</v>
      </c>
      <c r="C349" s="4">
        <f t="shared" si="41"/>
        <v>3668.8228693968813</v>
      </c>
      <c r="D349" s="3">
        <f t="shared" si="45"/>
        <v>-373.3291790415285</v>
      </c>
      <c r="E349" s="4">
        <f t="shared" si="46"/>
        <v>4042.15204843841</v>
      </c>
      <c r="F349">
        <f t="shared" si="42"/>
        <v>100</v>
      </c>
      <c r="G349" s="3">
        <f t="shared" si="43"/>
        <v>-60141.528904667684</v>
      </c>
      <c r="H349" s="5">
        <f t="shared" si="47"/>
        <v>28.333333333333332</v>
      </c>
    </row>
    <row r="350" spans="1:8" x14ac:dyDescent="0.25">
      <c r="A350">
        <v>341</v>
      </c>
      <c r="B350" s="3">
        <f t="shared" si="44"/>
        <v>-60141.528904667684</v>
      </c>
      <c r="C350" s="4">
        <f t="shared" si="41"/>
        <v>3668.8228693968813</v>
      </c>
      <c r="D350" s="3">
        <f t="shared" si="45"/>
        <v>-400.94352603111793</v>
      </c>
      <c r="E350" s="4">
        <f t="shared" si="46"/>
        <v>4069.7663954279992</v>
      </c>
      <c r="F350">
        <f t="shared" si="42"/>
        <v>100</v>
      </c>
      <c r="G350" s="3">
        <f t="shared" si="43"/>
        <v>-64311.295300095684</v>
      </c>
      <c r="H350" s="5">
        <f t="shared" si="47"/>
        <v>28.416666666666668</v>
      </c>
    </row>
    <row r="351" spans="1:8" x14ac:dyDescent="0.25">
      <c r="A351">
        <v>342</v>
      </c>
      <c r="B351" s="3">
        <f t="shared" si="44"/>
        <v>-64311.295300095684</v>
      </c>
      <c r="C351" s="4">
        <f t="shared" si="41"/>
        <v>3668.8228693968813</v>
      </c>
      <c r="D351" s="3">
        <f t="shared" si="45"/>
        <v>-428.7419686673046</v>
      </c>
      <c r="E351" s="4">
        <f t="shared" si="46"/>
        <v>4097.564838064186</v>
      </c>
      <c r="F351">
        <f t="shared" si="42"/>
        <v>100</v>
      </c>
      <c r="G351" s="3">
        <f t="shared" si="43"/>
        <v>-68508.860138159871</v>
      </c>
      <c r="H351" s="5">
        <f t="shared" si="47"/>
        <v>28.5</v>
      </c>
    </row>
    <row r="352" spans="1:8" x14ac:dyDescent="0.25">
      <c r="A352">
        <v>343</v>
      </c>
      <c r="B352" s="3">
        <f t="shared" si="44"/>
        <v>-68508.860138159871</v>
      </c>
      <c r="C352" s="4">
        <f t="shared" si="41"/>
        <v>3668.8228693968813</v>
      </c>
      <c r="D352" s="3">
        <f t="shared" si="45"/>
        <v>-456.72573425439919</v>
      </c>
      <c r="E352" s="4">
        <f t="shared" si="46"/>
        <v>4125.5486036512802</v>
      </c>
      <c r="F352">
        <f t="shared" si="42"/>
        <v>100</v>
      </c>
      <c r="G352" s="3">
        <f t="shared" si="43"/>
        <v>-72734.408741811145</v>
      </c>
      <c r="H352" s="5">
        <f t="shared" si="47"/>
        <v>28.583333333333332</v>
      </c>
    </row>
    <row r="353" spans="1:8" x14ac:dyDescent="0.25">
      <c r="A353">
        <v>344</v>
      </c>
      <c r="B353" s="3">
        <f t="shared" si="44"/>
        <v>-72734.408741811145</v>
      </c>
      <c r="C353" s="4">
        <f t="shared" si="41"/>
        <v>3668.8228693968813</v>
      </c>
      <c r="D353" s="3">
        <f t="shared" si="45"/>
        <v>-484.89605827874101</v>
      </c>
      <c r="E353" s="4">
        <f t="shared" si="46"/>
        <v>4153.7189276756226</v>
      </c>
      <c r="F353">
        <f t="shared" si="42"/>
        <v>100</v>
      </c>
      <c r="G353" s="3">
        <f t="shared" si="43"/>
        <v>-76988.12766948677</v>
      </c>
      <c r="H353" s="5">
        <f t="shared" si="47"/>
        <v>28.666666666666668</v>
      </c>
    </row>
    <row r="354" spans="1:8" x14ac:dyDescent="0.25">
      <c r="A354">
        <v>345</v>
      </c>
      <c r="B354" s="3">
        <f t="shared" si="44"/>
        <v>-76988.12766948677</v>
      </c>
      <c r="C354" s="4">
        <f t="shared" si="41"/>
        <v>3668.8228693968813</v>
      </c>
      <c r="D354" s="3">
        <f t="shared" si="45"/>
        <v>-513.25418446324522</v>
      </c>
      <c r="E354" s="4">
        <f t="shared" si="46"/>
        <v>4182.0770538601264</v>
      </c>
      <c r="F354">
        <f t="shared" si="42"/>
        <v>100</v>
      </c>
      <c r="G354" s="3">
        <f t="shared" si="43"/>
        <v>-81270.204723346891</v>
      </c>
      <c r="H354" s="5">
        <f t="shared" si="47"/>
        <v>28.75</v>
      </c>
    </row>
    <row r="355" spans="1:8" x14ac:dyDescent="0.25">
      <c r="A355">
        <v>346</v>
      </c>
      <c r="B355" s="3">
        <f t="shared" si="44"/>
        <v>-81270.204723346891</v>
      </c>
      <c r="C355" s="4">
        <f t="shared" si="41"/>
        <v>3668.8228693968813</v>
      </c>
      <c r="D355" s="3">
        <f t="shared" si="45"/>
        <v>-541.80136482231262</v>
      </c>
      <c r="E355" s="4">
        <f t="shared" si="46"/>
        <v>4210.6242342191936</v>
      </c>
      <c r="F355">
        <f t="shared" si="42"/>
        <v>100</v>
      </c>
      <c r="G355" s="3">
        <f t="shared" si="43"/>
        <v>-85580.828957566089</v>
      </c>
      <c r="H355" s="5">
        <f t="shared" si="47"/>
        <v>28.833333333333332</v>
      </c>
    </row>
    <row r="356" spans="1:8" x14ac:dyDescent="0.25">
      <c r="A356">
        <v>347</v>
      </c>
      <c r="B356" s="3">
        <f t="shared" si="44"/>
        <v>-85580.828957566089</v>
      </c>
      <c r="C356" s="4">
        <f t="shared" si="41"/>
        <v>3668.8228693968813</v>
      </c>
      <c r="D356" s="3">
        <f t="shared" si="45"/>
        <v>-570.53885971710724</v>
      </c>
      <c r="E356" s="4">
        <f t="shared" si="46"/>
        <v>4239.361729113989</v>
      </c>
      <c r="F356">
        <f t="shared" si="42"/>
        <v>100</v>
      </c>
      <c r="G356" s="3">
        <f t="shared" si="43"/>
        <v>-89920.190686680085</v>
      </c>
      <c r="H356" s="5">
        <f t="shared" si="47"/>
        <v>28.916666666666668</v>
      </c>
    </row>
    <row r="357" spans="1:8" x14ac:dyDescent="0.25">
      <c r="A357">
        <v>348</v>
      </c>
      <c r="B357" s="3">
        <f t="shared" si="44"/>
        <v>-89920.190686680085</v>
      </c>
      <c r="C357" s="4">
        <f t="shared" si="41"/>
        <v>3668.8228693968813</v>
      </c>
      <c r="D357" s="3">
        <f t="shared" si="45"/>
        <v>-599.46793791120058</v>
      </c>
      <c r="E357" s="4">
        <f t="shared" si="46"/>
        <v>4268.2908073080816</v>
      </c>
      <c r="F357">
        <f t="shared" si="42"/>
        <v>100</v>
      </c>
      <c r="G357" s="3">
        <f t="shared" si="43"/>
        <v>-94288.481493988162</v>
      </c>
      <c r="H357" s="5">
        <f t="shared" si="47"/>
        <v>29</v>
      </c>
    </row>
    <row r="358" spans="1:8" x14ac:dyDescent="0.25">
      <c r="A358">
        <v>349</v>
      </c>
      <c r="B358" s="3">
        <f t="shared" si="44"/>
        <v>-94288.481493988162</v>
      </c>
      <c r="C358" s="4">
        <f t="shared" si="41"/>
        <v>3668.8228693968813</v>
      </c>
      <c r="D358" s="3">
        <f t="shared" si="45"/>
        <v>-628.58987662658774</v>
      </c>
      <c r="E358" s="4">
        <f t="shared" si="46"/>
        <v>4297.4127460234686</v>
      </c>
      <c r="F358">
        <f t="shared" si="42"/>
        <v>100</v>
      </c>
      <c r="G358" s="3">
        <f t="shared" si="43"/>
        <v>-98685.894240011636</v>
      </c>
      <c r="H358" s="5">
        <f t="shared" si="47"/>
        <v>29.083333333333332</v>
      </c>
    </row>
    <row r="359" spans="1:8" x14ac:dyDescent="0.25">
      <c r="A359">
        <v>350</v>
      </c>
      <c r="B359" s="3">
        <f t="shared" si="44"/>
        <v>-98685.894240011636</v>
      </c>
      <c r="C359" s="4">
        <f t="shared" si="41"/>
        <v>3668.8228693968813</v>
      </c>
      <c r="D359" s="3">
        <f t="shared" si="45"/>
        <v>-657.9059616000776</v>
      </c>
      <c r="E359" s="4">
        <f t="shared" si="46"/>
        <v>4326.728830996959</v>
      </c>
      <c r="F359">
        <f t="shared" si="42"/>
        <v>100</v>
      </c>
      <c r="G359" s="3">
        <f t="shared" si="43"/>
        <v>-103112.62307100859</v>
      </c>
      <c r="H359" s="5">
        <f t="shared" si="47"/>
        <v>29.166666666666668</v>
      </c>
    </row>
    <row r="360" spans="1:8" x14ac:dyDescent="0.25">
      <c r="A360">
        <v>351</v>
      </c>
      <c r="B360" s="3">
        <f t="shared" si="44"/>
        <v>-103112.62307100859</v>
      </c>
      <c r="C360" s="4">
        <f t="shared" si="41"/>
        <v>3668.8228693968813</v>
      </c>
      <c r="D360" s="3">
        <f t="shared" si="45"/>
        <v>-687.41748714005735</v>
      </c>
      <c r="E360" s="4">
        <f t="shared" si="46"/>
        <v>4356.2403565369386</v>
      </c>
      <c r="F360">
        <f t="shared" si="42"/>
        <v>100</v>
      </c>
      <c r="G360" s="3">
        <f t="shared" si="43"/>
        <v>-107568.86342754553</v>
      </c>
      <c r="H360" s="5">
        <f t="shared" si="47"/>
        <v>29.25</v>
      </c>
    </row>
    <row r="361" spans="1:8" x14ac:dyDescent="0.25">
      <c r="A361">
        <v>352</v>
      </c>
      <c r="B361" s="3">
        <f t="shared" si="44"/>
        <v>-107568.86342754553</v>
      </c>
      <c r="C361" s="4">
        <f t="shared" si="41"/>
        <v>3668.8228693968813</v>
      </c>
      <c r="D361" s="3">
        <f t="shared" si="45"/>
        <v>-717.1257561836369</v>
      </c>
      <c r="E361" s="4">
        <f t="shared" si="46"/>
        <v>4385.9486255805186</v>
      </c>
      <c r="F361">
        <f t="shared" si="42"/>
        <v>100</v>
      </c>
      <c r="G361" s="3">
        <f t="shared" si="43"/>
        <v>-112054.81205312605</v>
      </c>
      <c r="H361" s="5">
        <f t="shared" si="47"/>
        <v>29.333333333333332</v>
      </c>
    </row>
    <row r="362" spans="1:8" x14ac:dyDescent="0.25">
      <c r="A362">
        <v>353</v>
      </c>
      <c r="B362" s="3">
        <f t="shared" si="44"/>
        <v>-112054.81205312605</v>
      </c>
      <c r="C362" s="4">
        <f t="shared" si="41"/>
        <v>3668.8228693968813</v>
      </c>
      <c r="D362" s="3">
        <f t="shared" si="45"/>
        <v>-747.03208035417367</v>
      </c>
      <c r="E362" s="4">
        <f t="shared" si="46"/>
        <v>4415.8549497510548</v>
      </c>
      <c r="F362">
        <f t="shared" si="42"/>
        <v>100</v>
      </c>
      <c r="G362" s="3">
        <f t="shared" si="43"/>
        <v>-116570.6670028771</v>
      </c>
      <c r="H362" s="5">
        <f t="shared" si="47"/>
        <v>29.416666666666668</v>
      </c>
    </row>
    <row r="363" spans="1:8" x14ac:dyDescent="0.25">
      <c r="A363">
        <v>354</v>
      </c>
      <c r="B363" s="3">
        <f t="shared" si="44"/>
        <v>-116570.6670028771</v>
      </c>
      <c r="C363" s="4">
        <f t="shared" si="41"/>
        <v>3668.8228693968813</v>
      </c>
      <c r="D363" s="3">
        <f t="shared" si="45"/>
        <v>-777.1377800191807</v>
      </c>
      <c r="E363" s="4">
        <f t="shared" si="46"/>
        <v>4445.9606494160616</v>
      </c>
      <c r="F363">
        <f t="shared" si="42"/>
        <v>100</v>
      </c>
      <c r="G363" s="3">
        <f t="shared" si="43"/>
        <v>-121116.62765229316</v>
      </c>
      <c r="H363" s="5">
        <f t="shared" si="47"/>
        <v>29.5</v>
      </c>
    </row>
    <row r="364" spans="1:8" x14ac:dyDescent="0.25">
      <c r="A364">
        <v>355</v>
      </c>
      <c r="B364" s="3">
        <f t="shared" si="44"/>
        <v>-121116.62765229316</v>
      </c>
      <c r="C364" s="4">
        <f t="shared" si="41"/>
        <v>3668.8228693968813</v>
      </c>
      <c r="D364" s="3">
        <f t="shared" si="45"/>
        <v>-807.44418434862109</v>
      </c>
      <c r="E364" s="4">
        <f t="shared" si="46"/>
        <v>4476.2670537455024</v>
      </c>
      <c r="F364">
        <f t="shared" si="42"/>
        <v>100</v>
      </c>
      <c r="G364" s="3">
        <f t="shared" si="43"/>
        <v>-125692.89470603866</v>
      </c>
      <c r="H364" s="5">
        <f t="shared" si="47"/>
        <v>29.583333333333332</v>
      </c>
    </row>
    <row r="365" spans="1:8" x14ac:dyDescent="0.25">
      <c r="A365">
        <v>356</v>
      </c>
      <c r="B365" s="3">
        <f t="shared" si="44"/>
        <v>-125692.89470603866</v>
      </c>
      <c r="C365" s="4">
        <f t="shared" si="41"/>
        <v>3668.8228693968813</v>
      </c>
      <c r="D365" s="3">
        <f t="shared" si="45"/>
        <v>-837.95263137359109</v>
      </c>
      <c r="E365" s="4">
        <f t="shared" si="46"/>
        <v>4506.7755007704727</v>
      </c>
      <c r="F365">
        <f t="shared" si="42"/>
        <v>100</v>
      </c>
      <c r="G365" s="3">
        <f t="shared" si="43"/>
        <v>-130299.67020680913</v>
      </c>
      <c r="H365" s="5">
        <f t="shared" si="47"/>
        <v>29.666666666666668</v>
      </c>
    </row>
    <row r="366" spans="1:8" x14ac:dyDescent="0.25">
      <c r="A366">
        <v>357</v>
      </c>
      <c r="B366" s="3">
        <f t="shared" si="44"/>
        <v>-130299.67020680913</v>
      </c>
      <c r="C366" s="4">
        <f t="shared" si="41"/>
        <v>3668.8228693968813</v>
      </c>
      <c r="D366" s="3">
        <f t="shared" si="45"/>
        <v>-868.66446804539419</v>
      </c>
      <c r="E366" s="4">
        <f t="shared" si="46"/>
        <v>4537.487337442275</v>
      </c>
      <c r="F366">
        <f t="shared" si="42"/>
        <v>100</v>
      </c>
      <c r="G366" s="3">
        <f t="shared" si="43"/>
        <v>-134937.15754425141</v>
      </c>
      <c r="H366" s="5">
        <f t="shared" si="47"/>
        <v>29.75</v>
      </c>
    </row>
    <row r="367" spans="1:8" x14ac:dyDescent="0.25">
      <c r="A367">
        <v>358</v>
      </c>
      <c r="B367" s="3">
        <f t="shared" si="44"/>
        <v>-134937.15754425141</v>
      </c>
      <c r="C367" s="4">
        <f t="shared" si="41"/>
        <v>3668.8228693968813</v>
      </c>
      <c r="D367" s="3">
        <f t="shared" si="45"/>
        <v>-899.5810502950095</v>
      </c>
      <c r="E367" s="4">
        <f t="shared" si="46"/>
        <v>4568.4039196918911</v>
      </c>
      <c r="F367">
        <f t="shared" si="42"/>
        <v>100</v>
      </c>
      <c r="G367" s="3">
        <f t="shared" si="43"/>
        <v>-139605.5614639433</v>
      </c>
      <c r="H367" s="5">
        <f t="shared" si="47"/>
        <v>29.833333333333332</v>
      </c>
    </row>
    <row r="368" spans="1:8" x14ac:dyDescent="0.25">
      <c r="A368">
        <v>359</v>
      </c>
      <c r="B368" s="3">
        <f t="shared" si="44"/>
        <v>-139605.5614639433</v>
      </c>
      <c r="C368" s="4">
        <f t="shared" si="41"/>
        <v>3668.8228693968813</v>
      </c>
      <c r="D368" s="3">
        <f t="shared" si="45"/>
        <v>-930.70374309295539</v>
      </c>
      <c r="E368" s="4">
        <f t="shared" si="46"/>
        <v>4599.5266124898371</v>
      </c>
      <c r="F368">
        <f t="shared" si="42"/>
        <v>100</v>
      </c>
      <c r="G368" s="3">
        <f t="shared" si="43"/>
        <v>-144305.08807643314</v>
      </c>
      <c r="H368" s="5">
        <f t="shared" si="47"/>
        <v>29.916666666666668</v>
      </c>
    </row>
    <row r="369" spans="1:8" x14ac:dyDescent="0.25">
      <c r="A369">
        <v>360</v>
      </c>
      <c r="B369" s="3">
        <f t="shared" si="44"/>
        <v>-144305.08807643314</v>
      </c>
      <c r="C369" s="4">
        <f t="shared" si="41"/>
        <v>3668.8228693968813</v>
      </c>
      <c r="D369" s="3">
        <f t="shared" si="45"/>
        <v>-962.03392050955426</v>
      </c>
      <c r="E369" s="4">
        <f t="shared" si="46"/>
        <v>4630.8567899064356</v>
      </c>
      <c r="F369">
        <f t="shared" si="42"/>
        <v>100</v>
      </c>
      <c r="G369" s="3">
        <f t="shared" si="43"/>
        <v>-149035.94486633956</v>
      </c>
      <c r="H369" s="5">
        <f t="shared" si="47"/>
        <v>30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Spinner 1">
              <controlPr defaultSize="0" autoPict="0">
                <anchor moveWithCells="1" sizeWithCells="1">
                  <from>
                    <xdr:col>5</xdr:col>
                    <xdr:colOff>600075</xdr:colOff>
                    <xdr:row>2</xdr:row>
                    <xdr:rowOff>0</xdr:rowOff>
                  </from>
                  <to>
                    <xdr:col>7</xdr:col>
                    <xdr:colOff>0</xdr:colOff>
                    <xdr:row>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70"/>
  <sheetViews>
    <sheetView topLeftCell="T1" workbookViewId="0">
      <selection activeCell="AI2" sqref="AI2"/>
    </sheetView>
  </sheetViews>
  <sheetFormatPr defaultRowHeight="15" x14ac:dyDescent="0.25"/>
  <cols>
    <col min="2" max="3" width="16.28515625" bestFit="1" customWidth="1"/>
    <col min="4" max="4" width="15.7109375" bestFit="1" customWidth="1"/>
    <col min="5" max="5" width="33.140625" bestFit="1" customWidth="1"/>
    <col min="6" max="6" width="9.140625" bestFit="1" customWidth="1"/>
    <col min="7" max="7" width="16.140625" bestFit="1" customWidth="1"/>
    <col min="8" max="8" width="12.5703125" bestFit="1" customWidth="1"/>
    <col min="9" max="9" width="13.7109375" bestFit="1" customWidth="1"/>
    <col min="10" max="10" width="14.28515625" bestFit="1" customWidth="1"/>
    <col min="11" max="11" width="19.28515625" style="20" bestFit="1" customWidth="1"/>
    <col min="13" max="13" width="11.140625" bestFit="1" customWidth="1"/>
    <col min="14" max="14" width="17.28515625" bestFit="1" customWidth="1"/>
    <col min="16" max="16" width="10.28515625" bestFit="1" customWidth="1"/>
    <col min="17" max="17" width="17.28515625" bestFit="1" customWidth="1"/>
    <col min="23" max="23" width="12.28515625" bestFit="1" customWidth="1"/>
    <col min="30" max="30" width="10.28515625" bestFit="1" customWidth="1"/>
  </cols>
  <sheetData>
    <row r="1" spans="1:30" ht="15.75" thickBot="1" x14ac:dyDescent="0.3">
      <c r="E1" s="69" t="s">
        <v>26</v>
      </c>
      <c r="F1" s="74">
        <v>0.06</v>
      </c>
      <c r="J1" s="22" t="s">
        <v>30</v>
      </c>
      <c r="K1" s="23" t="s">
        <v>31</v>
      </c>
    </row>
    <row r="2" spans="1:30" ht="15.75" thickBot="1" x14ac:dyDescent="0.3">
      <c r="B2" s="61" t="s">
        <v>0</v>
      </c>
      <c r="C2" s="18">
        <f>-PMT(C6,C3,C7,0,0)</f>
        <v>1834.4114346984406</v>
      </c>
      <c r="E2" s="70" t="s">
        <v>27</v>
      </c>
      <c r="F2" s="75">
        <v>200</v>
      </c>
      <c r="J2" s="24" t="s">
        <v>32</v>
      </c>
      <c r="K2" s="25">
        <v>100000000</v>
      </c>
    </row>
    <row r="3" spans="1:30" ht="15.75" thickBot="1" x14ac:dyDescent="0.3">
      <c r="B3" s="62" t="s">
        <v>1</v>
      </c>
      <c r="C3" s="63">
        <v>360</v>
      </c>
      <c r="E3" s="71" t="s">
        <v>28</v>
      </c>
      <c r="F3" s="76">
        <f>F1*F2/100</f>
        <v>0.12</v>
      </c>
      <c r="J3" s="24" t="s">
        <v>33</v>
      </c>
      <c r="K3" s="25">
        <v>50000000</v>
      </c>
    </row>
    <row r="4" spans="1:30" ht="15.75" thickBot="1" x14ac:dyDescent="0.3">
      <c r="B4" s="62" t="s">
        <v>2</v>
      </c>
      <c r="C4" s="64">
        <f>D4/1000</f>
        <v>0.08</v>
      </c>
      <c r="D4">
        <v>80</v>
      </c>
      <c r="E4" s="13"/>
      <c r="G4" s="12"/>
      <c r="J4" s="24" t="s">
        <v>34</v>
      </c>
      <c r="K4" s="25">
        <v>62500000</v>
      </c>
    </row>
    <row r="5" spans="1:30" x14ac:dyDescent="0.25">
      <c r="B5" s="62" t="s">
        <v>3</v>
      </c>
      <c r="C5" s="63">
        <v>12</v>
      </c>
      <c r="E5" s="72" t="s">
        <v>29</v>
      </c>
      <c r="J5" s="24" t="s">
        <v>35</v>
      </c>
      <c r="K5" s="25">
        <v>37500000</v>
      </c>
    </row>
    <row r="6" spans="1:30" ht="15.75" thickBot="1" x14ac:dyDescent="0.3">
      <c r="B6" s="62" t="s">
        <v>4</v>
      </c>
      <c r="C6" s="65">
        <f>C4/C5</f>
        <v>6.6666666666666671E-3</v>
      </c>
      <c r="E6" s="73">
        <v>1000</v>
      </c>
      <c r="J6" s="26" t="s">
        <v>36</v>
      </c>
      <c r="K6" s="27">
        <f>SUM(K2:K5)</f>
        <v>250000000</v>
      </c>
    </row>
    <row r="7" spans="1:30" x14ac:dyDescent="0.25">
      <c r="B7" s="62" t="s">
        <v>5</v>
      </c>
      <c r="C7" s="66">
        <v>250000</v>
      </c>
      <c r="M7" s="44" t="s">
        <v>37</v>
      </c>
      <c r="N7" s="45"/>
      <c r="O7" s="45"/>
      <c r="P7" s="45" t="s">
        <v>38</v>
      </c>
      <c r="Q7" s="45"/>
      <c r="R7" s="45"/>
      <c r="S7" s="45" t="s">
        <v>39</v>
      </c>
      <c r="T7" s="45"/>
      <c r="U7" s="45"/>
      <c r="V7" s="45" t="s">
        <v>40</v>
      </c>
      <c r="W7" s="45"/>
      <c r="X7" s="46"/>
      <c r="Y7" s="28"/>
      <c r="Z7" s="39" t="s">
        <v>41</v>
      </c>
      <c r="AA7" s="40" t="s">
        <v>37</v>
      </c>
      <c r="AB7" s="40" t="s">
        <v>38</v>
      </c>
      <c r="AC7" s="40" t="s">
        <v>39</v>
      </c>
      <c r="AD7" s="41" t="s">
        <v>40</v>
      </c>
    </row>
    <row r="8" spans="1:30" ht="15.75" thickBot="1" x14ac:dyDescent="0.3">
      <c r="B8" s="67" t="s">
        <v>17</v>
      </c>
      <c r="C8" s="68">
        <v>5.0000000000000001E-3</v>
      </c>
      <c r="M8" s="26"/>
      <c r="N8" s="47">
        <f>K2</f>
        <v>100000000</v>
      </c>
      <c r="O8" s="48">
        <f>N8/TOTAL_Pool_Amount</f>
        <v>0.4</v>
      </c>
      <c r="P8" s="42"/>
      <c r="Q8" s="47">
        <f>K3</f>
        <v>50000000</v>
      </c>
      <c r="R8" s="48">
        <f>Q8/TOTAL_Pool_Amount</f>
        <v>0.2</v>
      </c>
      <c r="S8" s="42"/>
      <c r="T8" s="47">
        <f>K4</f>
        <v>62500000</v>
      </c>
      <c r="U8" s="48">
        <f>T8/TOTAL_Pool_Amount</f>
        <v>0.25</v>
      </c>
      <c r="V8" s="42"/>
      <c r="W8" s="47">
        <f>K5</f>
        <v>37500000</v>
      </c>
      <c r="X8" s="48">
        <f>W8/TOTAL_Pool_Amount</f>
        <v>0.15</v>
      </c>
      <c r="Y8" s="28"/>
      <c r="Z8" s="26"/>
      <c r="AA8" s="42"/>
      <c r="AB8" s="42"/>
      <c r="AC8" s="42"/>
      <c r="AD8" s="43"/>
    </row>
    <row r="9" spans="1:30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7"/>
      <c r="M9" s="49" t="s">
        <v>42</v>
      </c>
      <c r="N9" s="50"/>
      <c r="O9" s="50"/>
      <c r="P9" s="50" t="s">
        <v>42</v>
      </c>
      <c r="Q9" s="50"/>
      <c r="R9" s="50"/>
      <c r="S9" s="50" t="s">
        <v>42</v>
      </c>
      <c r="T9" s="50"/>
      <c r="U9" s="50"/>
      <c r="V9" s="50" t="s">
        <v>42</v>
      </c>
      <c r="W9" s="50"/>
      <c r="X9" s="51"/>
      <c r="Y9" s="28"/>
      <c r="Z9" s="28"/>
      <c r="AA9" s="28"/>
      <c r="AB9" s="28"/>
      <c r="AC9" s="28"/>
      <c r="AD9" s="28"/>
    </row>
    <row r="10" spans="1:30" ht="15.75" thickBot="1" x14ac:dyDescent="0.3">
      <c r="A10" s="58" t="s">
        <v>6</v>
      </c>
      <c r="B10" s="58" t="s">
        <v>7</v>
      </c>
      <c r="C10" s="58" t="s">
        <v>21</v>
      </c>
      <c r="D10" s="58" t="s">
        <v>22</v>
      </c>
      <c r="E10" s="58" t="s">
        <v>20</v>
      </c>
      <c r="F10" s="58" t="s">
        <v>23</v>
      </c>
      <c r="G10" s="59" t="s">
        <v>24</v>
      </c>
      <c r="H10" s="58" t="s">
        <v>17</v>
      </c>
      <c r="I10" s="58" t="s">
        <v>25</v>
      </c>
      <c r="J10" s="58" t="s">
        <v>18</v>
      </c>
      <c r="K10" s="60" t="s">
        <v>19</v>
      </c>
      <c r="M10" s="52" t="s">
        <v>43</v>
      </c>
      <c r="N10" s="53" t="s">
        <v>8</v>
      </c>
      <c r="O10" s="53" t="s">
        <v>9</v>
      </c>
      <c r="P10" s="53" t="s">
        <v>43</v>
      </c>
      <c r="Q10" s="53" t="s">
        <v>8</v>
      </c>
      <c r="R10" s="53" t="s">
        <v>9</v>
      </c>
      <c r="S10" s="54" t="s">
        <v>43</v>
      </c>
      <c r="T10" s="54" t="s">
        <v>8</v>
      </c>
      <c r="U10" s="54" t="s">
        <v>9</v>
      </c>
      <c r="V10" s="53" t="s">
        <v>43</v>
      </c>
      <c r="W10" s="53" t="s">
        <v>8</v>
      </c>
      <c r="X10" s="55" t="s">
        <v>9</v>
      </c>
      <c r="Y10" s="28"/>
      <c r="Z10" s="28"/>
      <c r="AA10" s="28"/>
      <c r="AB10" s="28"/>
      <c r="AC10" s="28"/>
      <c r="AD10" s="28"/>
    </row>
    <row r="11" spans="1:30" ht="15.75" thickBot="1" x14ac:dyDescent="0.3">
      <c r="A11" s="7">
        <v>1</v>
      </c>
      <c r="B11" s="14">
        <f>PV*Number_of_Mortgages</f>
        <v>250000000</v>
      </c>
      <c r="C11" s="15">
        <f>PMT*Number_of_Mortgages</f>
        <v>1834411.4346984406</v>
      </c>
      <c r="D11" s="14">
        <f>Beg_Balance*I_Period</f>
        <v>1666666.6666666667</v>
      </c>
      <c r="E11" s="15">
        <f>ABS(Scheduled_PMT-Accrued_Interest)</f>
        <v>167744.76803177386</v>
      </c>
      <c r="F11" s="17">
        <f>IF(time&lt;=30,1-(1-Use_CPR*time/30)^(1/12),1-(1-Use_CPR)^(1/12))</f>
        <v>3.3394601074221431E-4</v>
      </c>
      <c r="G11" s="16">
        <f>SMM*(Beg_Balance-Scheduled_Principal)</f>
        <v>83430.484989446486</v>
      </c>
      <c r="H11" s="14">
        <f>Service_Fee*Beg_Balance/12</f>
        <v>104166.66666666667</v>
      </c>
      <c r="I11" s="15">
        <f>Scheduled_Principal+Prepaid_Principal</f>
        <v>251175.25302122033</v>
      </c>
      <c r="J11" s="14">
        <f>Accrued_Interest-servicefee</f>
        <v>1562500</v>
      </c>
      <c r="K11" s="21">
        <f>Total_Principal+Net_Interest</f>
        <v>1813675.2530212202</v>
      </c>
      <c r="M11" s="29">
        <f>K2</f>
        <v>100000000</v>
      </c>
      <c r="N11" s="30">
        <f>(I-Service_Fee)/12*M11</f>
        <v>625000</v>
      </c>
      <c r="O11" s="31">
        <f>MIN(M11,I11)</f>
        <v>251175.25302122033</v>
      </c>
      <c r="P11" s="29">
        <f>K3</f>
        <v>50000000</v>
      </c>
      <c r="Q11" s="30">
        <f>(I-Service_Fee)/12*P11</f>
        <v>312500</v>
      </c>
      <c r="R11" s="30">
        <f>IF(M11-O11&gt;0,0,MIN(I11-O11,P11))</f>
        <v>0</v>
      </c>
      <c r="S11" s="29">
        <f>K4</f>
        <v>62500000</v>
      </c>
      <c r="T11" s="30">
        <f>(I-Service_Fee)/12*S11</f>
        <v>390624.99999999994</v>
      </c>
      <c r="U11" s="31">
        <f>IF(P11-R11&gt;0,0,MIN(I11-R11,S11))</f>
        <v>0</v>
      </c>
      <c r="V11" s="30">
        <f>K5</f>
        <v>37500000</v>
      </c>
      <c r="W11" s="30">
        <f>(I-Service_Fee)/12*V11</f>
        <v>234374.99999999997</v>
      </c>
      <c r="X11" s="31">
        <f>IF(S11-U11&gt;0,0,MIN(I11-U11,V11))</f>
        <v>0</v>
      </c>
      <c r="Y11" s="32"/>
      <c r="Z11" s="32">
        <v>1</v>
      </c>
      <c r="AA11" s="32">
        <f>SUM(N11:O11)</f>
        <v>876175.25302122033</v>
      </c>
      <c r="AB11" s="32">
        <f>SUM(Q11:R11)</f>
        <v>312500</v>
      </c>
      <c r="AC11" s="32">
        <f>SUM(T11:U11)</f>
        <v>390624.99999999994</v>
      </c>
      <c r="AD11" s="32">
        <f>SUM(W11:X11)</f>
        <v>234374.99999999997</v>
      </c>
    </row>
    <row r="12" spans="1:30" ht="15.75" thickBot="1" x14ac:dyDescent="0.3">
      <c r="A12" s="7">
        <v>2</v>
      </c>
      <c r="B12" s="14">
        <f>B11-I11</f>
        <v>249748824.74697879</v>
      </c>
      <c r="C12" s="19">
        <f>-PMT($C$6,$C$3-A11,B12,0)</f>
        <v>1833798.8403177629</v>
      </c>
      <c r="D12" s="14">
        <f>Beg_Balance*I_Period</f>
        <v>1664992.1649798588</v>
      </c>
      <c r="E12" s="15">
        <f>ABS(Scheduled_PMT-Accrued_Interest)</f>
        <v>168806.67533790413</v>
      </c>
      <c r="F12" s="17">
        <f>IF(time&lt;=30,1-(1-Use_CPR*time/30)^(1/12),1-(1-Use_CPR)^(1/12))</f>
        <v>6.6912367827864916E-4</v>
      </c>
      <c r="G12" s="16">
        <f>SMM*(Beg_Balance-Scheduled_Principal)</f>
        <v>166999.89971694807</v>
      </c>
      <c r="H12" s="14">
        <f>Service_Fee*Beg_Balance/12</f>
        <v>104062.01031124116</v>
      </c>
      <c r="I12" s="15">
        <f>Scheduled_Principal+Prepaid_Principal</f>
        <v>335806.57505485218</v>
      </c>
      <c r="J12" s="14">
        <f>Accrued_Interest-servicefee</f>
        <v>1560930.1546686175</v>
      </c>
      <c r="K12" s="21">
        <f>Total_Principal+Net_Interest</f>
        <v>1896736.7297234698</v>
      </c>
      <c r="M12" s="33">
        <f>M11-O11</f>
        <v>99748824.746978775</v>
      </c>
      <c r="N12" s="30">
        <f>(I-Service_Fee)/12*M12</f>
        <v>623430.1546686173</v>
      </c>
      <c r="O12" s="35">
        <f t="shared" ref="O12:O75" si="0">MIN(M12,I12)</f>
        <v>335806.57505485218</v>
      </c>
      <c r="P12" s="33">
        <f>P11-R11</f>
        <v>50000000</v>
      </c>
      <c r="Q12" s="30">
        <f>(I-Service_Fee)/12*P12</f>
        <v>312500</v>
      </c>
      <c r="R12" s="34">
        <f t="shared" ref="R12:R75" si="1">IF(M12-O12&gt;0,0,MIN(I12-O12,P12))</f>
        <v>0</v>
      </c>
      <c r="S12" s="33">
        <f>S11-U11</f>
        <v>62500000</v>
      </c>
      <c r="T12" s="30">
        <f>(I-Service_Fee)/12*S12</f>
        <v>390624.99999999994</v>
      </c>
      <c r="U12" s="35">
        <f t="shared" ref="U12:U75" si="2">IF(P12-R12&gt;0,0,MIN(I12-R12,S12))</f>
        <v>0</v>
      </c>
      <c r="V12" s="34">
        <f>V11-X11</f>
        <v>37500000</v>
      </c>
      <c r="W12" s="30">
        <f>(I-Service_Fee)/12*V12</f>
        <v>234374.99999999997</v>
      </c>
      <c r="X12" s="35">
        <f>IF(S12-U12&gt;0,0,MIN(I12-U12,V12))</f>
        <v>0</v>
      </c>
      <c r="Y12" s="32"/>
      <c r="Z12" s="32">
        <f>Z11+1</f>
        <v>2</v>
      </c>
      <c r="AA12" s="32">
        <f>SUM(N12:O12)</f>
        <v>959236.72972346947</v>
      </c>
      <c r="AB12" s="32">
        <f>SUM(Q12:R12)</f>
        <v>312500</v>
      </c>
      <c r="AC12" s="32">
        <f>SUM(T12:U12)</f>
        <v>390624.99999999994</v>
      </c>
      <c r="AD12" s="32">
        <f>SUM(W12:X12)</f>
        <v>234374.99999999997</v>
      </c>
    </row>
    <row r="13" spans="1:30" ht="15.75" thickBot="1" x14ac:dyDescent="0.3">
      <c r="A13" s="7">
        <v>3</v>
      </c>
      <c r="B13" s="14">
        <f t="shared" ref="B13:B76" si="3">B12-I12</f>
        <v>249413018.17192394</v>
      </c>
      <c r="C13" s="19">
        <f t="shared" ref="C13:C76" si="4">-PMT($C$6,$C$3-A12,B13,0)</f>
        <v>1832571.8020925063</v>
      </c>
      <c r="D13" s="14">
        <f>Beg_Balance*I_Period</f>
        <v>1662753.454479493</v>
      </c>
      <c r="E13" s="15">
        <f>ABS(Scheduled_PMT-Accrued_Interest)</f>
        <v>169818.34761301335</v>
      </c>
      <c r="F13" s="17">
        <f>IF(time&lt;=30,1-(1-Use_CPR*time/30)^(1/12),1-(1-Use_CPR)^(1/12))</f>
        <v>1.0055425391276573E-3</v>
      </c>
      <c r="G13" s="16">
        <f>SMM*(Beg_Balance-Scheduled_Principal)</f>
        <v>250624.64001163968</v>
      </c>
      <c r="H13" s="14">
        <f>Service_Fee*Beg_Balance/12</f>
        <v>103922.09090496831</v>
      </c>
      <c r="I13" s="15">
        <f>Scheduled_Principal+Prepaid_Principal</f>
        <v>420442.98762465303</v>
      </c>
      <c r="J13" s="14">
        <f>Accrued_Interest-servicefee</f>
        <v>1558831.3635745246</v>
      </c>
      <c r="K13" s="21">
        <f>Total_Principal+Net_Interest</f>
        <v>1979274.3511991776</v>
      </c>
      <c r="M13" s="33">
        <f t="shared" ref="M13:M76" si="5">M12-O12</f>
        <v>99413018.171923921</v>
      </c>
      <c r="N13" s="30">
        <f>(I-Service_Fee)/12*M13</f>
        <v>621331.36357452441</v>
      </c>
      <c r="O13" s="35">
        <f t="shared" si="0"/>
        <v>420442.98762465303</v>
      </c>
      <c r="P13" s="33">
        <f>P12-R12</f>
        <v>50000000</v>
      </c>
      <c r="Q13" s="30">
        <f>(I-Service_Fee)/12*P13</f>
        <v>312500</v>
      </c>
      <c r="R13" s="34">
        <f t="shared" si="1"/>
        <v>0</v>
      </c>
      <c r="S13" s="33">
        <f t="shared" ref="S13:S76" si="6">S12-U12</f>
        <v>62500000</v>
      </c>
      <c r="T13" s="30">
        <f>(I-Service_Fee)/12*S13</f>
        <v>390624.99999999994</v>
      </c>
      <c r="U13" s="35">
        <f t="shared" si="2"/>
        <v>0</v>
      </c>
      <c r="V13" s="34">
        <f t="shared" ref="V13:V76" si="7">V12-X12</f>
        <v>37500000</v>
      </c>
      <c r="W13" s="30">
        <f>(I-Service_Fee)/12*V13</f>
        <v>234374.99999999997</v>
      </c>
      <c r="X13" s="35">
        <f t="shared" ref="X13:X76" si="8">IF(S13-U13&gt;0,0,MIN(I13-U13,V13))</f>
        <v>0</v>
      </c>
      <c r="Y13" s="32"/>
      <c r="Z13" s="32">
        <f>Z12+1</f>
        <v>3</v>
      </c>
      <c r="AA13" s="32">
        <f t="shared" ref="AA13:AA76" si="9">SUM(N13:O13)</f>
        <v>1041774.3511991774</v>
      </c>
      <c r="AB13" s="32">
        <f t="shared" ref="AB13:AB76" si="10">SUM(Q13:R13)</f>
        <v>312500</v>
      </c>
      <c r="AC13" s="32">
        <f t="shared" ref="AC13:AC76" si="11">SUM(T13:U13)</f>
        <v>390624.99999999994</v>
      </c>
      <c r="AD13" s="32">
        <f t="shared" ref="AD13:AD76" si="12">SUM(W13:X13)</f>
        <v>234374.99999999997</v>
      </c>
    </row>
    <row r="14" spans="1:30" ht="15.75" thickBot="1" x14ac:dyDescent="0.3">
      <c r="A14" s="7">
        <v>4</v>
      </c>
      <c r="B14" s="14">
        <f t="shared" si="3"/>
        <v>248992575.18429929</v>
      </c>
      <c r="C14" s="19">
        <f t="shared" si="4"/>
        <v>1830729.0731894968</v>
      </c>
      <c r="D14" s="14">
        <f>Beg_Balance*I_Period</f>
        <v>1659950.501228662</v>
      </c>
      <c r="E14" s="15">
        <f>ABS(Scheduled_PMT-Accrued_Interest)</f>
        <v>170778.57196083479</v>
      </c>
      <c r="F14" s="17">
        <f>IF(time&lt;=30,1-(1-Use_CPR*time/30)^(1/12),1-(1-Use_CPR)^(1/12))</f>
        <v>1.3432122426282334E-3</v>
      </c>
      <c r="G14" s="16">
        <f>SMM*(Beg_Balance-Scheduled_Principal)</f>
        <v>334220.48344244529</v>
      </c>
      <c r="H14" s="14">
        <f>Service_Fee*Beg_Balance/12</f>
        <v>103746.90632679137</v>
      </c>
      <c r="I14" s="15">
        <f>Scheduled_Principal+Prepaid_Principal</f>
        <v>504999.05540328007</v>
      </c>
      <c r="J14" s="14">
        <f>Accrued_Interest-servicefee</f>
        <v>1556203.5949018707</v>
      </c>
      <c r="K14" s="21">
        <f>Total_Principal+Net_Interest</f>
        <v>2061202.6503051508</v>
      </c>
      <c r="M14" s="33">
        <f t="shared" si="5"/>
        <v>98992575.18429926</v>
      </c>
      <c r="N14" s="30">
        <f>(I-Service_Fee)/12*M14</f>
        <v>618703.59490187035</v>
      </c>
      <c r="O14" s="35">
        <f t="shared" si="0"/>
        <v>504999.05540328007</v>
      </c>
      <c r="P14" s="33">
        <f t="shared" ref="P14:P77" si="13">P13-R13</f>
        <v>50000000</v>
      </c>
      <c r="Q14" s="30">
        <f>(I-Service_Fee)/12*P14</f>
        <v>312500</v>
      </c>
      <c r="R14" s="34">
        <f t="shared" si="1"/>
        <v>0</v>
      </c>
      <c r="S14" s="33">
        <f t="shared" si="6"/>
        <v>62500000</v>
      </c>
      <c r="T14" s="30">
        <f>(I-Service_Fee)/12*S14</f>
        <v>390624.99999999994</v>
      </c>
      <c r="U14" s="35">
        <f t="shared" si="2"/>
        <v>0</v>
      </c>
      <c r="V14" s="34">
        <f t="shared" si="7"/>
        <v>37500000</v>
      </c>
      <c r="W14" s="30">
        <f>(I-Service_Fee)/12*V14</f>
        <v>234374.99999999997</v>
      </c>
      <c r="X14" s="35">
        <f t="shared" si="8"/>
        <v>0</v>
      </c>
      <c r="Y14" s="32"/>
      <c r="Z14" s="32">
        <f t="shared" ref="Z14:Z77" si="14">Z13+1</f>
        <v>4</v>
      </c>
      <c r="AA14" s="32">
        <f t="shared" si="9"/>
        <v>1123702.6503051505</v>
      </c>
      <c r="AB14" s="32">
        <f t="shared" si="10"/>
        <v>312500</v>
      </c>
      <c r="AC14" s="32">
        <f t="shared" si="11"/>
        <v>390624.99999999994</v>
      </c>
      <c r="AD14" s="32">
        <f t="shared" si="12"/>
        <v>234374.99999999997</v>
      </c>
    </row>
    <row r="15" spans="1:30" ht="15.75" thickBot="1" x14ac:dyDescent="0.3">
      <c r="A15" s="7">
        <v>5</v>
      </c>
      <c r="B15" s="14">
        <f t="shared" si="3"/>
        <v>248487576.128896</v>
      </c>
      <c r="C15" s="19">
        <f t="shared" si="4"/>
        <v>1828270.015485453</v>
      </c>
      <c r="D15" s="14">
        <f>Beg_Balance*I_Period</f>
        <v>1656583.8408593067</v>
      </c>
      <c r="E15" s="15">
        <f>ABS(Scheduled_PMT-Accrued_Interest)</f>
        <v>171686.17462614621</v>
      </c>
      <c r="F15" s="17">
        <f>IF(time&lt;=30,1-(1-Use_CPR*time/30)^(1/12),1-(1-Use_CPR)^(1/12))</f>
        <v>1.6821425527395739E-3</v>
      </c>
      <c r="G15" s="16">
        <f>SMM*(Beg_Balance-Scheduled_Principal)</f>
        <v>417702.72501347464</v>
      </c>
      <c r="H15" s="14">
        <f>Service_Fee*Beg_Balance/12</f>
        <v>103536.49005370667</v>
      </c>
      <c r="I15" s="15">
        <f>Scheduled_Principal+Prepaid_Principal</f>
        <v>589388.89963962091</v>
      </c>
      <c r="J15" s="14">
        <f>Accrued_Interest-servicefee</f>
        <v>1553047.3508056002</v>
      </c>
      <c r="K15" s="21">
        <f>Total_Principal+Net_Interest</f>
        <v>2142436.2504452211</v>
      </c>
      <c r="M15" s="33">
        <f t="shared" si="5"/>
        <v>98487576.128895983</v>
      </c>
      <c r="N15" s="30">
        <f>(I-Service_Fee)/12*M15</f>
        <v>615547.35080559982</v>
      </c>
      <c r="O15" s="35">
        <f t="shared" si="0"/>
        <v>589388.89963962091</v>
      </c>
      <c r="P15" s="33">
        <f t="shared" si="13"/>
        <v>50000000</v>
      </c>
      <c r="Q15" s="30">
        <f>(I-Service_Fee)/12*P15</f>
        <v>312500</v>
      </c>
      <c r="R15" s="34">
        <f t="shared" si="1"/>
        <v>0</v>
      </c>
      <c r="S15" s="33">
        <f t="shared" si="6"/>
        <v>62500000</v>
      </c>
      <c r="T15" s="30">
        <f>(I-Service_Fee)/12*S15</f>
        <v>390624.99999999994</v>
      </c>
      <c r="U15" s="35">
        <f t="shared" si="2"/>
        <v>0</v>
      </c>
      <c r="V15" s="34">
        <f t="shared" si="7"/>
        <v>37500000</v>
      </c>
      <c r="W15" s="30">
        <f>(I-Service_Fee)/12*V15</f>
        <v>234374.99999999997</v>
      </c>
      <c r="X15" s="35">
        <f t="shared" si="8"/>
        <v>0</v>
      </c>
      <c r="Y15" s="32"/>
      <c r="Z15" s="32">
        <f t="shared" si="14"/>
        <v>5</v>
      </c>
      <c r="AA15" s="32">
        <f t="shared" si="9"/>
        <v>1204936.2504452206</v>
      </c>
      <c r="AB15" s="32">
        <f t="shared" si="10"/>
        <v>312500</v>
      </c>
      <c r="AC15" s="32">
        <f t="shared" si="11"/>
        <v>390624.99999999994</v>
      </c>
      <c r="AD15" s="32">
        <f t="shared" si="12"/>
        <v>234374.99999999997</v>
      </c>
    </row>
    <row r="16" spans="1:30" ht="15.75" thickBot="1" x14ac:dyDescent="0.3">
      <c r="A16" s="7">
        <v>6</v>
      </c>
      <c r="B16" s="14">
        <f t="shared" si="3"/>
        <v>247898187.22925639</v>
      </c>
      <c r="C16" s="19">
        <f t="shared" si="4"/>
        <v>1825194.6046945073</v>
      </c>
      <c r="D16" s="14">
        <f>Beg_Balance*I_Period</f>
        <v>1652654.5815283761</v>
      </c>
      <c r="E16" s="15">
        <f>ABS(Scheduled_PMT-Accrued_Interest)</f>
        <v>172540.02316613123</v>
      </c>
      <c r="F16" s="17">
        <f>IF(time&lt;=30,1-(1-Use_CPR*time/30)^(1/12),1-(1-Use_CPR)^(1/12))</f>
        <v>2.0223433498771648E-3</v>
      </c>
      <c r="G16" s="16">
        <f>SMM*(Beg_Balance-Scheduled_Principal)</f>
        <v>500986.31522125332</v>
      </c>
      <c r="H16" s="14">
        <f>Service_Fee*Beg_Balance/12</f>
        <v>103290.91134552349</v>
      </c>
      <c r="I16" s="15">
        <f>Scheduled_Principal+Prepaid_Principal</f>
        <v>673526.33838738455</v>
      </c>
      <c r="J16" s="14">
        <f>Accrued_Interest-servicefee</f>
        <v>1549363.6701828525</v>
      </c>
      <c r="K16" s="21">
        <f>Total_Principal+Net_Interest</f>
        <v>2222890.0085702371</v>
      </c>
      <c r="M16" s="33">
        <f t="shared" si="5"/>
        <v>97898187.229256362</v>
      </c>
      <c r="N16" s="30">
        <f>(I-Service_Fee)/12*M16</f>
        <v>611863.67018285219</v>
      </c>
      <c r="O16" s="35">
        <f t="shared" si="0"/>
        <v>673526.33838738455</v>
      </c>
      <c r="P16" s="33">
        <f t="shared" si="13"/>
        <v>50000000</v>
      </c>
      <c r="Q16" s="30">
        <f>(I-Service_Fee)/12*P16</f>
        <v>312500</v>
      </c>
      <c r="R16" s="34">
        <f t="shared" si="1"/>
        <v>0</v>
      </c>
      <c r="S16" s="33">
        <f t="shared" si="6"/>
        <v>62500000</v>
      </c>
      <c r="T16" s="30">
        <f>(I-Service_Fee)/12*S16</f>
        <v>390624.99999999994</v>
      </c>
      <c r="U16" s="35">
        <f t="shared" si="2"/>
        <v>0</v>
      </c>
      <c r="V16" s="34">
        <f t="shared" si="7"/>
        <v>37500000</v>
      </c>
      <c r="W16" s="30">
        <f>(I-Service_Fee)/12*V16</f>
        <v>234374.99999999997</v>
      </c>
      <c r="X16" s="35">
        <f t="shared" si="8"/>
        <v>0</v>
      </c>
      <c r="Y16" s="32"/>
      <c r="Z16" s="32">
        <f t="shared" si="14"/>
        <v>6</v>
      </c>
      <c r="AA16" s="32">
        <f t="shared" si="9"/>
        <v>1285390.0085702366</v>
      </c>
      <c r="AB16" s="32">
        <f t="shared" si="10"/>
        <v>312500</v>
      </c>
      <c r="AC16" s="32">
        <f t="shared" si="11"/>
        <v>390624.99999999994</v>
      </c>
      <c r="AD16" s="32">
        <f t="shared" si="12"/>
        <v>234374.99999999997</v>
      </c>
    </row>
    <row r="17" spans="1:30" ht="15.75" thickBot="1" x14ac:dyDescent="0.3">
      <c r="A17" s="7">
        <v>7</v>
      </c>
      <c r="B17" s="14">
        <f t="shared" si="3"/>
        <v>247224660.89086902</v>
      </c>
      <c r="C17" s="19">
        <f t="shared" si="4"/>
        <v>1821503.4345234716</v>
      </c>
      <c r="D17" s="14">
        <f>Beg_Balance*I_Period</f>
        <v>1648164.4059391269</v>
      </c>
      <c r="E17" s="15">
        <f>ABS(Scheduled_PMT-Accrued_Interest)</f>
        <v>173339.02858434478</v>
      </c>
      <c r="F17" s="17">
        <f>IF(time&lt;=30,1-(1-Use_CPR*time/30)^(1/12),1-(1-Use_CPR)^(1/12))</f>
        <v>2.3638246327857271E-3</v>
      </c>
      <c r="G17" s="16">
        <f>SMM*(Beg_Balance-Scheduled_Principal)</f>
        <v>583986.00018034363</v>
      </c>
      <c r="H17" s="14">
        <f>Service_Fee*Beg_Balance/12</f>
        <v>103010.27537119541</v>
      </c>
      <c r="I17" s="15">
        <f>Scheduled_Principal+Prepaid_Principal</f>
        <v>757325.02876468841</v>
      </c>
      <c r="J17" s="14">
        <f>Accrued_Interest-servicefee</f>
        <v>1545154.1305679313</v>
      </c>
      <c r="K17" s="21">
        <f>Total_Principal+Net_Interest</f>
        <v>2302479.15933262</v>
      </c>
      <c r="M17" s="33">
        <f t="shared" si="5"/>
        <v>97224660.890868977</v>
      </c>
      <c r="N17" s="30">
        <f>(I-Service_Fee)/12*M17</f>
        <v>607654.1305679311</v>
      </c>
      <c r="O17" s="35">
        <f t="shared" si="0"/>
        <v>757325.02876468841</v>
      </c>
      <c r="P17" s="33">
        <f t="shared" si="13"/>
        <v>50000000</v>
      </c>
      <c r="Q17" s="30">
        <f>(I-Service_Fee)/12*P17</f>
        <v>312500</v>
      </c>
      <c r="R17" s="34">
        <f t="shared" si="1"/>
        <v>0</v>
      </c>
      <c r="S17" s="33">
        <f t="shared" si="6"/>
        <v>62500000</v>
      </c>
      <c r="T17" s="30">
        <f>(I-Service_Fee)/12*S17</f>
        <v>390624.99999999994</v>
      </c>
      <c r="U17" s="35">
        <f t="shared" si="2"/>
        <v>0</v>
      </c>
      <c r="V17" s="34">
        <f t="shared" si="7"/>
        <v>37500000</v>
      </c>
      <c r="W17" s="30">
        <f>(I-Service_Fee)/12*V17</f>
        <v>234374.99999999997</v>
      </c>
      <c r="X17" s="35">
        <f t="shared" si="8"/>
        <v>0</v>
      </c>
      <c r="Y17" s="32"/>
      <c r="Z17" s="32">
        <f t="shared" si="14"/>
        <v>7</v>
      </c>
      <c r="AA17" s="32">
        <f t="shared" si="9"/>
        <v>1364979.1593326195</v>
      </c>
      <c r="AB17" s="32">
        <f t="shared" si="10"/>
        <v>312500</v>
      </c>
      <c r="AC17" s="32">
        <f t="shared" si="11"/>
        <v>390624.99999999994</v>
      </c>
      <c r="AD17" s="32">
        <f t="shared" si="12"/>
        <v>234374.99999999997</v>
      </c>
    </row>
    <row r="18" spans="1:30" ht="15.75" thickBot="1" x14ac:dyDescent="0.3">
      <c r="A18" s="7">
        <v>8</v>
      </c>
      <c r="B18" s="14">
        <f t="shared" si="3"/>
        <v>246467335.86210433</v>
      </c>
      <c r="C18" s="19">
        <f t="shared" si="4"/>
        <v>1817197.7198362411</v>
      </c>
      <c r="D18" s="14">
        <f>Beg_Balance*I_Period</f>
        <v>1643115.5724140289</v>
      </c>
      <c r="E18" s="15">
        <f>ABS(Scheduled_PMT-Accrued_Interest)</f>
        <v>174082.14742221218</v>
      </c>
      <c r="F18" s="17">
        <f>IF(time&lt;=30,1-(1-Use_CPR*time/30)^(1/12),1-(1-Use_CPR)^(1/12))</f>
        <v>2.7065965204493558E-3</v>
      </c>
      <c r="G18" s="16">
        <f>SMM*(Beg_Balance-Scheduled_Principal)</f>
        <v>666616.46351430891</v>
      </c>
      <c r="H18" s="14">
        <f>Service_Fee*Beg_Balance/12</f>
        <v>102694.72327587679</v>
      </c>
      <c r="I18" s="15">
        <f>Scheduled_Principal+Prepaid_Principal</f>
        <v>840698.61093652109</v>
      </c>
      <c r="J18" s="14">
        <f>Accrued_Interest-servicefee</f>
        <v>1540420.8491381521</v>
      </c>
      <c r="K18" s="21">
        <f>Total_Principal+Net_Interest</f>
        <v>2381119.4600746734</v>
      </c>
      <c r="M18" s="33">
        <f t="shared" si="5"/>
        <v>96467335.862104282</v>
      </c>
      <c r="N18" s="30">
        <f>(I-Service_Fee)/12*M18</f>
        <v>602920.84913815174</v>
      </c>
      <c r="O18" s="35">
        <f t="shared" si="0"/>
        <v>840698.61093652109</v>
      </c>
      <c r="P18" s="33">
        <f t="shared" si="13"/>
        <v>50000000</v>
      </c>
      <c r="Q18" s="30">
        <f>(I-Service_Fee)/12*P18</f>
        <v>312500</v>
      </c>
      <c r="R18" s="34">
        <f t="shared" si="1"/>
        <v>0</v>
      </c>
      <c r="S18" s="33">
        <f t="shared" si="6"/>
        <v>62500000</v>
      </c>
      <c r="T18" s="30">
        <f>(I-Service_Fee)/12*S18</f>
        <v>390624.99999999994</v>
      </c>
      <c r="U18" s="35">
        <f t="shared" si="2"/>
        <v>0</v>
      </c>
      <c r="V18" s="34">
        <f t="shared" si="7"/>
        <v>37500000</v>
      </c>
      <c r="W18" s="30">
        <f>(I-Service_Fee)/12*V18</f>
        <v>234374.99999999997</v>
      </c>
      <c r="X18" s="35">
        <f t="shared" si="8"/>
        <v>0</v>
      </c>
      <c r="Y18" s="32"/>
      <c r="Z18" s="32">
        <f t="shared" si="14"/>
        <v>8</v>
      </c>
      <c r="AA18" s="32">
        <f t="shared" si="9"/>
        <v>1443619.4600746729</v>
      </c>
      <c r="AB18" s="32">
        <f t="shared" si="10"/>
        <v>312500</v>
      </c>
      <c r="AC18" s="32">
        <f t="shared" si="11"/>
        <v>390624.99999999994</v>
      </c>
      <c r="AD18" s="32">
        <f t="shared" si="12"/>
        <v>234374.99999999997</v>
      </c>
    </row>
    <row r="19" spans="1:30" ht="15.75" thickBot="1" x14ac:dyDescent="0.3">
      <c r="A19" s="7">
        <v>9</v>
      </c>
      <c r="B19" s="14">
        <f t="shared" si="3"/>
        <v>245626637.2511678</v>
      </c>
      <c r="C19" s="19">
        <f t="shared" si="4"/>
        <v>1812279.298810764</v>
      </c>
      <c r="D19" s="14">
        <f>Beg_Balance*I_Period</f>
        <v>1637510.9150077854</v>
      </c>
      <c r="E19" s="15">
        <f>ABS(Scheduled_PMT-Accrued_Interest)</f>
        <v>174768.38380297855</v>
      </c>
      <c r="F19" s="17">
        <f>IF(time&lt;=30,1-(1-Use_CPR*time/30)^(1/12),1-(1-Use_CPR)^(1/12))</f>
        <v>3.0506692540422931E-3</v>
      </c>
      <c r="G19" s="16">
        <f>SMM*(Beg_Balance-Scheduled_Principal)</f>
        <v>748792.46970089059</v>
      </c>
      <c r="H19" s="14">
        <f>Service_Fee*Beg_Balance/12</f>
        <v>102344.43218798657</v>
      </c>
      <c r="I19" s="15">
        <f>Scheduled_Principal+Prepaid_Principal</f>
        <v>923560.85350386915</v>
      </c>
      <c r="J19" s="14">
        <f>Accrued_Interest-servicefee</f>
        <v>1535166.4828197989</v>
      </c>
      <c r="K19" s="21">
        <f>Total_Principal+Net_Interest</f>
        <v>2458727.3363236682</v>
      </c>
      <c r="M19" s="33">
        <f t="shared" si="5"/>
        <v>95626637.251167759</v>
      </c>
      <c r="N19" s="30">
        <f>(I-Service_Fee)/12*M19</f>
        <v>597666.4828197984</v>
      </c>
      <c r="O19" s="35">
        <f t="shared" si="0"/>
        <v>923560.85350386915</v>
      </c>
      <c r="P19" s="33">
        <f t="shared" si="13"/>
        <v>50000000</v>
      </c>
      <c r="Q19" s="30">
        <f>(I-Service_Fee)/12*P19</f>
        <v>312500</v>
      </c>
      <c r="R19" s="34">
        <f t="shared" si="1"/>
        <v>0</v>
      </c>
      <c r="S19" s="33">
        <f t="shared" si="6"/>
        <v>62500000</v>
      </c>
      <c r="T19" s="30">
        <f>(I-Service_Fee)/12*S19</f>
        <v>390624.99999999994</v>
      </c>
      <c r="U19" s="35">
        <f t="shared" si="2"/>
        <v>0</v>
      </c>
      <c r="V19" s="34">
        <f t="shared" si="7"/>
        <v>37500000</v>
      </c>
      <c r="W19" s="30">
        <f>(I-Service_Fee)/12*V19</f>
        <v>234374.99999999997</v>
      </c>
      <c r="X19" s="35">
        <f t="shared" si="8"/>
        <v>0</v>
      </c>
      <c r="Y19" s="32"/>
      <c r="Z19" s="32">
        <f t="shared" si="14"/>
        <v>9</v>
      </c>
      <c r="AA19" s="32">
        <f t="shared" si="9"/>
        <v>1521227.3363236676</v>
      </c>
      <c r="AB19" s="32">
        <f t="shared" si="10"/>
        <v>312500</v>
      </c>
      <c r="AC19" s="32">
        <f t="shared" si="11"/>
        <v>390624.99999999994</v>
      </c>
      <c r="AD19" s="32">
        <f t="shared" si="12"/>
        <v>234374.99999999997</v>
      </c>
    </row>
    <row r="20" spans="1:30" ht="15.75" thickBot="1" x14ac:dyDescent="0.3">
      <c r="A20" s="7">
        <v>10</v>
      </c>
      <c r="B20" s="14">
        <f t="shared" si="3"/>
        <v>244703076.39766392</v>
      </c>
      <c r="C20" s="19">
        <f t="shared" si="4"/>
        <v>1806750.6340741445</v>
      </c>
      <c r="D20" s="14">
        <f>Beg_Balance*I_Period</f>
        <v>1631353.8426510929</v>
      </c>
      <c r="E20" s="15">
        <f>ABS(Scheduled_PMT-Accrued_Interest)</f>
        <v>175396.79142305162</v>
      </c>
      <c r="F20" s="17">
        <f>IF(time&lt;=30,1-(1-Use_CPR*time/30)^(1/12),1-(1-Use_CPR)^(1/12))</f>
        <v>3.3960531989175591E-3</v>
      </c>
      <c r="G20" s="16">
        <f>SMM*(Beg_Balance-Scheduled_Principal)</f>
        <v>830429.00855066231</v>
      </c>
      <c r="H20" s="14">
        <f>Service_Fee*Beg_Balance/12</f>
        <v>101959.61516569329</v>
      </c>
      <c r="I20" s="15">
        <f>Scheduled_Principal+Prepaid_Principal</f>
        <v>1005825.7999737139</v>
      </c>
      <c r="J20" s="14">
        <f>Accrued_Interest-servicefee</f>
        <v>1529394.2274853997</v>
      </c>
      <c r="K20" s="21">
        <f>Total_Principal+Net_Interest</f>
        <v>2535220.0274591139</v>
      </c>
      <c r="M20" s="33">
        <f t="shared" si="5"/>
        <v>94703076.397663891</v>
      </c>
      <c r="N20" s="30">
        <f>(I-Service_Fee)/12*M20</f>
        <v>591894.22748539923</v>
      </c>
      <c r="O20" s="35">
        <f t="shared" si="0"/>
        <v>1005825.7999737139</v>
      </c>
      <c r="P20" s="33">
        <f t="shared" si="13"/>
        <v>50000000</v>
      </c>
      <c r="Q20" s="30">
        <f>(I-Service_Fee)/12*P20</f>
        <v>312500</v>
      </c>
      <c r="R20" s="34">
        <f t="shared" si="1"/>
        <v>0</v>
      </c>
      <c r="S20" s="33">
        <f t="shared" si="6"/>
        <v>62500000</v>
      </c>
      <c r="T20" s="30">
        <f>(I-Service_Fee)/12*S20</f>
        <v>390624.99999999994</v>
      </c>
      <c r="U20" s="35">
        <f t="shared" si="2"/>
        <v>0</v>
      </c>
      <c r="V20" s="34">
        <f t="shared" si="7"/>
        <v>37500000</v>
      </c>
      <c r="W20" s="30">
        <f>(I-Service_Fee)/12*V20</f>
        <v>234374.99999999997</v>
      </c>
      <c r="X20" s="35">
        <f t="shared" si="8"/>
        <v>0</v>
      </c>
      <c r="Y20" s="32"/>
      <c r="Z20" s="32">
        <f t="shared" si="14"/>
        <v>10</v>
      </c>
      <c r="AA20" s="32">
        <f t="shared" si="9"/>
        <v>1597720.0274591132</v>
      </c>
      <c r="AB20" s="32">
        <f t="shared" si="10"/>
        <v>312500</v>
      </c>
      <c r="AC20" s="32">
        <f t="shared" si="11"/>
        <v>390624.99999999994</v>
      </c>
      <c r="AD20" s="32">
        <f t="shared" si="12"/>
        <v>234374.99999999997</v>
      </c>
    </row>
    <row r="21" spans="1:30" ht="15.75" thickBot="1" x14ac:dyDescent="0.3">
      <c r="A21" s="7">
        <v>11</v>
      </c>
      <c r="B21" s="14">
        <f t="shared" si="3"/>
        <v>243697250.59769019</v>
      </c>
      <c r="C21" s="19">
        <f t="shared" si="4"/>
        <v>1800614.8128036507</v>
      </c>
      <c r="D21" s="14">
        <f>Beg_Balance*I_Period</f>
        <v>1624648.3373179347</v>
      </c>
      <c r="E21" s="15">
        <f>ABS(Scheduled_PMT-Accrued_Interest)</f>
        <v>175966.47548571602</v>
      </c>
      <c r="F21" s="17">
        <f>IF(time&lt;=30,1-(1-Use_CPR*time/30)^(1/12),1-(1-Use_CPR)^(1/12))</f>
        <v>3.7427588466381057E-3</v>
      </c>
      <c r="G21" s="16">
        <f>SMM*(Beg_Balance-Scheduled_Principal)</f>
        <v>911441.44049305248</v>
      </c>
      <c r="H21" s="14">
        <f>Service_Fee*Beg_Balance/12</f>
        <v>101540.52108237091</v>
      </c>
      <c r="I21" s="15">
        <f>Scheduled_Principal+Prepaid_Principal</f>
        <v>1087407.9159787684</v>
      </c>
      <c r="J21" s="14">
        <f>Accrued_Interest-servicefee</f>
        <v>1523107.8162355637</v>
      </c>
      <c r="K21" s="21">
        <f>Total_Principal+Net_Interest</f>
        <v>2610515.7322143321</v>
      </c>
      <c r="M21" s="33">
        <f t="shared" si="5"/>
        <v>93697250.59769018</v>
      </c>
      <c r="N21" s="30">
        <f>(I-Service_Fee)/12*M21</f>
        <v>585607.8162355636</v>
      </c>
      <c r="O21" s="35">
        <f t="shared" si="0"/>
        <v>1087407.9159787684</v>
      </c>
      <c r="P21" s="33">
        <f t="shared" si="13"/>
        <v>50000000</v>
      </c>
      <c r="Q21" s="30">
        <f>(I-Service_Fee)/12*P21</f>
        <v>312500</v>
      </c>
      <c r="R21" s="34">
        <f t="shared" si="1"/>
        <v>0</v>
      </c>
      <c r="S21" s="33">
        <f t="shared" si="6"/>
        <v>62500000</v>
      </c>
      <c r="T21" s="30">
        <f>(I-Service_Fee)/12*S21</f>
        <v>390624.99999999994</v>
      </c>
      <c r="U21" s="35">
        <f t="shared" si="2"/>
        <v>0</v>
      </c>
      <c r="V21" s="34">
        <f t="shared" si="7"/>
        <v>37500000</v>
      </c>
      <c r="W21" s="30">
        <f>(I-Service_Fee)/12*V21</f>
        <v>234374.99999999997</v>
      </c>
      <c r="X21" s="35">
        <f t="shared" si="8"/>
        <v>0</v>
      </c>
      <c r="Y21" s="32"/>
      <c r="Z21" s="32">
        <f t="shared" si="14"/>
        <v>11</v>
      </c>
      <c r="AA21" s="32">
        <f t="shared" si="9"/>
        <v>1673015.7322143321</v>
      </c>
      <c r="AB21" s="32">
        <f t="shared" si="10"/>
        <v>312500</v>
      </c>
      <c r="AC21" s="32">
        <f t="shared" si="11"/>
        <v>390624.99999999994</v>
      </c>
      <c r="AD21" s="32">
        <f t="shared" si="12"/>
        <v>234374.99999999997</v>
      </c>
    </row>
    <row r="22" spans="1:30" ht="15.75" thickBot="1" x14ac:dyDescent="0.3">
      <c r="A22" s="7">
        <v>12</v>
      </c>
      <c r="B22" s="14">
        <f t="shared" si="3"/>
        <v>242609842.68171144</v>
      </c>
      <c r="C22" s="19">
        <f t="shared" si="4"/>
        <v>1793875.5457836417</v>
      </c>
      <c r="D22" s="14">
        <f>Beg_Balance*I_Period</f>
        <v>1617398.9512114096</v>
      </c>
      <c r="E22" s="15">
        <f>ABS(Scheduled_PMT-Accrued_Interest)</f>
        <v>176476.5945722321</v>
      </c>
      <c r="F22" s="17">
        <f>IF(time&lt;=30,1-(1-Use_CPR*time/30)^(1/12),1-(1-Use_CPR)^(1/12))</f>
        <v>4.0907968170484921E-3</v>
      </c>
      <c r="G22" s="16">
        <f>SMM*(Beg_Balance-Scheduled_Principal)</f>
        <v>991745.64233562083</v>
      </c>
      <c r="H22" s="14">
        <f>Service_Fee*Beg_Balance/12</f>
        <v>101087.4344507131</v>
      </c>
      <c r="I22" s="15">
        <f>Scheduled_Principal+Prepaid_Principal</f>
        <v>1168222.2369078528</v>
      </c>
      <c r="J22" s="14">
        <f>Accrued_Interest-servicefee</f>
        <v>1516311.5167606967</v>
      </c>
      <c r="K22" s="21">
        <f>Total_Principal+Net_Interest</f>
        <v>2684533.7536685495</v>
      </c>
      <c r="M22" s="33">
        <f t="shared" si="5"/>
        <v>92609842.681711406</v>
      </c>
      <c r="N22" s="30">
        <f>(I-Service_Fee)/12*M22</f>
        <v>578811.51676069619</v>
      </c>
      <c r="O22" s="35">
        <f t="shared" si="0"/>
        <v>1168222.2369078528</v>
      </c>
      <c r="P22" s="33">
        <f t="shared" si="13"/>
        <v>50000000</v>
      </c>
      <c r="Q22" s="30">
        <f>(I-Service_Fee)/12*P22</f>
        <v>312500</v>
      </c>
      <c r="R22" s="34">
        <f t="shared" si="1"/>
        <v>0</v>
      </c>
      <c r="S22" s="33">
        <f t="shared" si="6"/>
        <v>62500000</v>
      </c>
      <c r="T22" s="30">
        <f>(I-Service_Fee)/12*S22</f>
        <v>390624.99999999994</v>
      </c>
      <c r="U22" s="35">
        <f t="shared" si="2"/>
        <v>0</v>
      </c>
      <c r="V22" s="34">
        <f t="shared" si="7"/>
        <v>37500000</v>
      </c>
      <c r="W22" s="30">
        <f>(I-Service_Fee)/12*V22</f>
        <v>234374.99999999997</v>
      </c>
      <c r="X22" s="35">
        <f t="shared" si="8"/>
        <v>0</v>
      </c>
      <c r="Y22" s="32"/>
      <c r="Z22" s="32">
        <f t="shared" si="14"/>
        <v>12</v>
      </c>
      <c r="AA22" s="32">
        <f t="shared" si="9"/>
        <v>1747033.753668549</v>
      </c>
      <c r="AB22" s="32">
        <f t="shared" si="10"/>
        <v>312500</v>
      </c>
      <c r="AC22" s="32">
        <f t="shared" si="11"/>
        <v>390624.99999999994</v>
      </c>
      <c r="AD22" s="32">
        <f t="shared" si="12"/>
        <v>234374.99999999997</v>
      </c>
    </row>
    <row r="23" spans="1:30" ht="15.75" thickBot="1" x14ac:dyDescent="0.3">
      <c r="A23" s="7">
        <v>13</v>
      </c>
      <c r="B23" s="14">
        <f t="shared" si="3"/>
        <v>241441620.4448036</v>
      </c>
      <c r="C23" s="19">
        <f t="shared" si="4"/>
        <v>1786537.1654107694</v>
      </c>
      <c r="D23" s="14">
        <f>Beg_Balance*I_Period</f>
        <v>1609610.8029653574</v>
      </c>
      <c r="E23" s="15">
        <f>ABS(Scheduled_PMT-Accrued_Interest)</f>
        <v>176926.36244541197</v>
      </c>
      <c r="F23" s="17">
        <f>IF(time&lt;=30,1-(1-Use_CPR*time/30)^(1/12),1-(1-Use_CPR)^(1/12))</f>
        <v>4.4401778603907482E-3</v>
      </c>
      <c r="G23" s="16">
        <f>SMM*(Beg_Balance-Scheduled_Principal)</f>
        <v>1071258.1531584335</v>
      </c>
      <c r="H23" s="14">
        <f>Service_Fee*Beg_Balance/12</f>
        <v>100600.67518533483</v>
      </c>
      <c r="I23" s="15">
        <f>Scheduled_Principal+Prepaid_Principal</f>
        <v>1248184.5156038455</v>
      </c>
      <c r="J23" s="14">
        <f>Accrued_Interest-servicefee</f>
        <v>1509010.1277800226</v>
      </c>
      <c r="K23" s="21">
        <f>Total_Principal+Net_Interest</f>
        <v>2757194.643383868</v>
      </c>
      <c r="M23" s="33">
        <f t="shared" si="5"/>
        <v>91441620.444803551</v>
      </c>
      <c r="N23" s="30">
        <f>(I-Service_Fee)/12*M23</f>
        <v>571510.1277800221</v>
      </c>
      <c r="O23" s="35">
        <f t="shared" si="0"/>
        <v>1248184.5156038455</v>
      </c>
      <c r="P23" s="33">
        <f t="shared" si="13"/>
        <v>50000000</v>
      </c>
      <c r="Q23" s="30">
        <f>(I-Service_Fee)/12*P23</f>
        <v>312500</v>
      </c>
      <c r="R23" s="34">
        <f t="shared" si="1"/>
        <v>0</v>
      </c>
      <c r="S23" s="33">
        <f t="shared" si="6"/>
        <v>62500000</v>
      </c>
      <c r="T23" s="30">
        <f>(I-Service_Fee)/12*S23</f>
        <v>390624.99999999994</v>
      </c>
      <c r="U23" s="35">
        <f t="shared" si="2"/>
        <v>0</v>
      </c>
      <c r="V23" s="34">
        <f t="shared" si="7"/>
        <v>37500000</v>
      </c>
      <c r="W23" s="30">
        <f>(I-Service_Fee)/12*V23</f>
        <v>234374.99999999997</v>
      </c>
      <c r="X23" s="35">
        <f t="shared" si="8"/>
        <v>0</v>
      </c>
      <c r="Y23" s="32"/>
      <c r="Z23" s="32">
        <f t="shared" si="14"/>
        <v>13</v>
      </c>
      <c r="AA23" s="32">
        <f t="shared" si="9"/>
        <v>1819694.6433838676</v>
      </c>
      <c r="AB23" s="32">
        <f t="shared" si="10"/>
        <v>312500</v>
      </c>
      <c r="AC23" s="32">
        <f t="shared" si="11"/>
        <v>390624.99999999994</v>
      </c>
      <c r="AD23" s="32">
        <f t="shared" si="12"/>
        <v>234374.99999999997</v>
      </c>
    </row>
    <row r="24" spans="1:30" ht="15.75" thickBot="1" x14ac:dyDescent="0.3">
      <c r="A24" s="7">
        <v>14</v>
      </c>
      <c r="B24" s="14">
        <f t="shared" si="3"/>
        <v>240193435.92919976</v>
      </c>
      <c r="C24" s="19">
        <f t="shared" si="4"/>
        <v>1778604.6226421474</v>
      </c>
      <c r="D24" s="14">
        <f>Beg_Balance*I_Period</f>
        <v>1601289.5728613317</v>
      </c>
      <c r="E24" s="15">
        <f>ABS(Scheduled_PMT-Accrued_Interest)</f>
        <v>177315.04978081561</v>
      </c>
      <c r="F24" s="17">
        <f>IF(time&lt;=30,1-(1-Use_CPR*time/30)^(1/12),1-(1-Use_CPR)^(1/12))</f>
        <v>4.7909128594627592E-3</v>
      </c>
      <c r="G24" s="16">
        <f>SMM*(Beg_Balance-Scheduled_Principal)</f>
        <v>1149896.3199995763</v>
      </c>
      <c r="H24" s="14">
        <f>Service_Fee*Beg_Balance/12</f>
        <v>100080.59830383323</v>
      </c>
      <c r="I24" s="15">
        <f>Scheduled_Principal+Prepaid_Principal</f>
        <v>1327211.3697803919</v>
      </c>
      <c r="J24" s="14">
        <f>Accrued_Interest-servicefee</f>
        <v>1501208.9745574985</v>
      </c>
      <c r="K24" s="21">
        <f>Total_Principal+Net_Interest</f>
        <v>2828420.3443378904</v>
      </c>
      <c r="M24" s="33">
        <f t="shared" si="5"/>
        <v>90193435.92919971</v>
      </c>
      <c r="N24" s="30">
        <f>(I-Service_Fee)/12*M24</f>
        <v>563708.97455749812</v>
      </c>
      <c r="O24" s="35">
        <f t="shared" si="0"/>
        <v>1327211.3697803919</v>
      </c>
      <c r="P24" s="33">
        <f t="shared" si="13"/>
        <v>50000000</v>
      </c>
      <c r="Q24" s="30">
        <f>(I-Service_Fee)/12*P24</f>
        <v>312500</v>
      </c>
      <c r="R24" s="34">
        <f t="shared" si="1"/>
        <v>0</v>
      </c>
      <c r="S24" s="33">
        <f t="shared" si="6"/>
        <v>62500000</v>
      </c>
      <c r="T24" s="30">
        <f>(I-Service_Fee)/12*S24</f>
        <v>390624.99999999994</v>
      </c>
      <c r="U24" s="35">
        <f t="shared" si="2"/>
        <v>0</v>
      </c>
      <c r="V24" s="34">
        <f t="shared" si="7"/>
        <v>37500000</v>
      </c>
      <c r="W24" s="30">
        <f>(I-Service_Fee)/12*V24</f>
        <v>234374.99999999997</v>
      </c>
      <c r="X24" s="35">
        <f t="shared" si="8"/>
        <v>0</v>
      </c>
      <c r="Y24" s="32"/>
      <c r="Z24" s="32">
        <f t="shared" si="14"/>
        <v>14</v>
      </c>
      <c r="AA24" s="32">
        <f t="shared" si="9"/>
        <v>1890920.3443378899</v>
      </c>
      <c r="AB24" s="32">
        <f t="shared" si="10"/>
        <v>312500</v>
      </c>
      <c r="AC24" s="32">
        <f t="shared" si="11"/>
        <v>390624.99999999994</v>
      </c>
      <c r="AD24" s="32">
        <f t="shared" si="12"/>
        <v>234374.99999999997</v>
      </c>
    </row>
    <row r="25" spans="1:30" ht="15.75" thickBot="1" x14ac:dyDescent="0.3">
      <c r="A25" s="7">
        <v>15</v>
      </c>
      <c r="B25" s="14">
        <f t="shared" si="3"/>
        <v>238866224.55941936</v>
      </c>
      <c r="C25" s="19">
        <f t="shared" si="4"/>
        <v>1770083.482883631</v>
      </c>
      <c r="D25" s="14">
        <f>Beg_Balance*I_Period</f>
        <v>1592441.4970627958</v>
      </c>
      <c r="E25" s="15">
        <f>ABS(Scheduled_PMT-Accrued_Interest)</f>
        <v>177641.98582083522</v>
      </c>
      <c r="F25" s="17">
        <f>IF(time&lt;=30,1-(1-Use_CPR*time/30)^(1/12),1-(1-Use_CPR)^(1/12))</f>
        <v>5.1430128318229462E-3</v>
      </c>
      <c r="G25" s="16">
        <f>SMM*(Beg_Balance-Scheduled_Principal)</f>
        <v>1227578.4429856481</v>
      </c>
      <c r="H25" s="14">
        <f>Service_Fee*Beg_Balance/12</f>
        <v>99527.593566424737</v>
      </c>
      <c r="I25" s="15">
        <f>Scheduled_Principal+Prepaid_Principal</f>
        <v>1405220.4288064833</v>
      </c>
      <c r="J25" s="14">
        <f>Accrued_Interest-servicefee</f>
        <v>1492913.9034963711</v>
      </c>
      <c r="K25" s="21">
        <f>Total_Principal+Net_Interest</f>
        <v>2898134.3323028544</v>
      </c>
      <c r="M25" s="33">
        <f t="shared" si="5"/>
        <v>88866224.559419319</v>
      </c>
      <c r="N25" s="30">
        <f>(I-Service_Fee)/12*M25</f>
        <v>555413.90349637065</v>
      </c>
      <c r="O25" s="35">
        <f t="shared" si="0"/>
        <v>1405220.4288064833</v>
      </c>
      <c r="P25" s="33">
        <f t="shared" si="13"/>
        <v>50000000</v>
      </c>
      <c r="Q25" s="30">
        <f>(I-Service_Fee)/12*P25</f>
        <v>312500</v>
      </c>
      <c r="R25" s="34">
        <f t="shared" si="1"/>
        <v>0</v>
      </c>
      <c r="S25" s="33">
        <f t="shared" si="6"/>
        <v>62500000</v>
      </c>
      <c r="T25" s="30">
        <f>(I-Service_Fee)/12*S25</f>
        <v>390624.99999999994</v>
      </c>
      <c r="U25" s="35">
        <f t="shared" si="2"/>
        <v>0</v>
      </c>
      <c r="V25" s="34">
        <f t="shared" si="7"/>
        <v>37500000</v>
      </c>
      <c r="W25" s="30">
        <f>(I-Service_Fee)/12*V25</f>
        <v>234374.99999999997</v>
      </c>
      <c r="X25" s="35">
        <f t="shared" si="8"/>
        <v>0</v>
      </c>
      <c r="Y25" s="32"/>
      <c r="Z25" s="32">
        <f t="shared" si="14"/>
        <v>15</v>
      </c>
      <c r="AA25" s="32">
        <f t="shared" si="9"/>
        <v>1960634.3323028539</v>
      </c>
      <c r="AB25" s="32">
        <f t="shared" si="10"/>
        <v>312500</v>
      </c>
      <c r="AC25" s="32">
        <f t="shared" si="11"/>
        <v>390624.99999999994</v>
      </c>
      <c r="AD25" s="32">
        <f t="shared" si="12"/>
        <v>234374.99999999997</v>
      </c>
    </row>
    <row r="26" spans="1:30" ht="15.75" thickBot="1" x14ac:dyDescent="0.3">
      <c r="A26" s="7">
        <v>16</v>
      </c>
      <c r="B26" s="14">
        <f t="shared" si="3"/>
        <v>237461004.13061288</v>
      </c>
      <c r="C26" s="19">
        <f t="shared" si="4"/>
        <v>1760979.9208177626</v>
      </c>
      <c r="D26" s="14">
        <f>Beg_Balance*I_Period</f>
        <v>1583073.3608707527</v>
      </c>
      <c r="E26" s="15">
        <f>ABS(Scheduled_PMT-Accrued_Interest)</f>
        <v>177906.5599470099</v>
      </c>
      <c r="F26" s="17">
        <f>IF(time&lt;=30,1-(1-Use_CPR*time/30)^(1/12),1-(1-Use_CPR)^(1/12))</f>
        <v>5.4964889320406884E-3</v>
      </c>
      <c r="G26" s="16">
        <f>SMM*(Beg_Balance-Scheduled_Principal)</f>
        <v>1304223.9195574957</v>
      </c>
      <c r="H26" s="14">
        <f>Service_Fee*Beg_Balance/12</f>
        <v>98942.08505442203</v>
      </c>
      <c r="I26" s="15">
        <f>Scheduled_Principal+Prepaid_Principal</f>
        <v>1482130.4795045056</v>
      </c>
      <c r="J26" s="14">
        <f>Accrued_Interest-servicefee</f>
        <v>1484131.2758163307</v>
      </c>
      <c r="K26" s="21">
        <f>Total_Principal+Net_Interest</f>
        <v>2966261.7553208363</v>
      </c>
      <c r="M26" s="33">
        <f t="shared" si="5"/>
        <v>87461004.130612835</v>
      </c>
      <c r="N26" s="30">
        <f>(I-Service_Fee)/12*M26</f>
        <v>546631.27581633022</v>
      </c>
      <c r="O26" s="35">
        <f t="shared" si="0"/>
        <v>1482130.4795045056</v>
      </c>
      <c r="P26" s="33">
        <f t="shared" si="13"/>
        <v>50000000</v>
      </c>
      <c r="Q26" s="30">
        <f>(I-Service_Fee)/12*P26</f>
        <v>312500</v>
      </c>
      <c r="R26" s="34">
        <f t="shared" si="1"/>
        <v>0</v>
      </c>
      <c r="S26" s="33">
        <f t="shared" si="6"/>
        <v>62500000</v>
      </c>
      <c r="T26" s="30">
        <f>(I-Service_Fee)/12*S26</f>
        <v>390624.99999999994</v>
      </c>
      <c r="U26" s="35">
        <f t="shared" si="2"/>
        <v>0</v>
      </c>
      <c r="V26" s="34">
        <f t="shared" si="7"/>
        <v>37500000</v>
      </c>
      <c r="W26" s="30">
        <f>(I-Service_Fee)/12*V26</f>
        <v>234374.99999999997</v>
      </c>
      <c r="X26" s="35">
        <f t="shared" si="8"/>
        <v>0</v>
      </c>
      <c r="Y26" s="32"/>
      <c r="Z26" s="32">
        <f t="shared" si="14"/>
        <v>16</v>
      </c>
      <c r="AA26" s="32">
        <f t="shared" si="9"/>
        <v>2028761.7553208359</v>
      </c>
      <c r="AB26" s="32">
        <f t="shared" si="10"/>
        <v>312500</v>
      </c>
      <c r="AC26" s="32">
        <f t="shared" si="11"/>
        <v>390624.99999999994</v>
      </c>
      <c r="AD26" s="32">
        <f t="shared" si="12"/>
        <v>234374.99999999997</v>
      </c>
    </row>
    <row r="27" spans="1:30" ht="15.75" thickBot="1" x14ac:dyDescent="0.3">
      <c r="A27" s="7">
        <v>17</v>
      </c>
      <c r="B27" s="14">
        <f t="shared" si="3"/>
        <v>235978873.65110838</v>
      </c>
      <c r="C27" s="19">
        <f t="shared" si="4"/>
        <v>1751300.714173442</v>
      </c>
      <c r="D27" s="14">
        <f>Beg_Balance*I_Period</f>
        <v>1573192.4910073893</v>
      </c>
      <c r="E27" s="15">
        <f>ABS(Scheduled_PMT-Accrued_Interest)</f>
        <v>178108.22316605272</v>
      </c>
      <c r="F27" s="17">
        <f>IF(time&lt;=30,1-(1-Use_CPR*time/30)^(1/12),1-(1-Use_CPR)^(1/12))</f>
        <v>5.8513524539940409E-3</v>
      </c>
      <c r="G27" s="16">
        <f>SMM*(Beg_Balance-Scheduled_Principal)</f>
        <v>1379753.3874404635</v>
      </c>
      <c r="H27" s="14">
        <f>Service_Fee*Beg_Balance/12</f>
        <v>98324.530687961829</v>
      </c>
      <c r="I27" s="15">
        <f>Scheduled_Principal+Prepaid_Principal</f>
        <v>1557861.6106065162</v>
      </c>
      <c r="J27" s="14">
        <f>Accrued_Interest-servicefee</f>
        <v>1474867.9603194275</v>
      </c>
      <c r="K27" s="21">
        <f>Total_Principal+Net_Interest</f>
        <v>3032729.5709259436</v>
      </c>
      <c r="M27" s="33">
        <f t="shared" si="5"/>
        <v>85978873.651108325</v>
      </c>
      <c r="N27" s="30">
        <f>(I-Service_Fee)/12*M27</f>
        <v>537367.96031942696</v>
      </c>
      <c r="O27" s="35">
        <f t="shared" si="0"/>
        <v>1557861.6106065162</v>
      </c>
      <c r="P27" s="33">
        <f t="shared" si="13"/>
        <v>50000000</v>
      </c>
      <c r="Q27" s="30">
        <f>(I-Service_Fee)/12*P27</f>
        <v>312500</v>
      </c>
      <c r="R27" s="34">
        <f t="shared" si="1"/>
        <v>0</v>
      </c>
      <c r="S27" s="33">
        <f t="shared" si="6"/>
        <v>62500000</v>
      </c>
      <c r="T27" s="30">
        <f>(I-Service_Fee)/12*S27</f>
        <v>390624.99999999994</v>
      </c>
      <c r="U27" s="35">
        <f t="shared" si="2"/>
        <v>0</v>
      </c>
      <c r="V27" s="34">
        <f t="shared" si="7"/>
        <v>37500000</v>
      </c>
      <c r="W27" s="30">
        <f>(I-Service_Fee)/12*V27</f>
        <v>234374.99999999997</v>
      </c>
      <c r="X27" s="35">
        <f t="shared" si="8"/>
        <v>0</v>
      </c>
      <c r="Y27" s="32"/>
      <c r="Z27" s="32">
        <f t="shared" si="14"/>
        <v>17</v>
      </c>
      <c r="AA27" s="32">
        <f t="shared" si="9"/>
        <v>2095229.5709259431</v>
      </c>
      <c r="AB27" s="32">
        <f t="shared" si="10"/>
        <v>312500</v>
      </c>
      <c r="AC27" s="32">
        <f t="shared" si="11"/>
        <v>390624.99999999994</v>
      </c>
      <c r="AD27" s="32">
        <f t="shared" si="12"/>
        <v>234374.99999999997</v>
      </c>
    </row>
    <row r="28" spans="1:30" ht="15.75" thickBot="1" x14ac:dyDescent="0.3">
      <c r="A28" s="7">
        <v>18</v>
      </c>
      <c r="B28" s="14">
        <f t="shared" si="3"/>
        <v>234421012.04050186</v>
      </c>
      <c r="C28" s="19">
        <f t="shared" si="4"/>
        <v>1741053.2364418819</v>
      </c>
      <c r="D28" s="14">
        <f>Beg_Balance*I_Period</f>
        <v>1562806.7469366791</v>
      </c>
      <c r="E28" s="15">
        <f>ABS(Scheduled_PMT-Accrued_Interest)</f>
        <v>178246.48950520274</v>
      </c>
      <c r="F28" s="17">
        <f>IF(time&lt;=30,1-(1-Use_CPR*time/30)^(1/12),1-(1-Use_CPR)^(1/12))</f>
        <v>6.2076148332157466E-3</v>
      </c>
      <c r="G28" s="16">
        <f>SMM*(Beg_Balance-Scheduled_Principal)</f>
        <v>1454088.8660078454</v>
      </c>
      <c r="H28" s="14">
        <f>Service_Fee*Beg_Balance/12</f>
        <v>97675.421683542445</v>
      </c>
      <c r="I28" s="15">
        <f>Scheduled_Principal+Prepaid_Principal</f>
        <v>1632335.3555130481</v>
      </c>
      <c r="J28" s="14">
        <f>Accrued_Interest-servicefee</f>
        <v>1465131.3252531367</v>
      </c>
      <c r="K28" s="21">
        <f>Total_Principal+Net_Interest</f>
        <v>3097466.6807661848</v>
      </c>
      <c r="M28" s="33">
        <f t="shared" si="5"/>
        <v>84421012.040501803</v>
      </c>
      <c r="N28" s="30">
        <f>(I-Service_Fee)/12*M28</f>
        <v>527631.32525313622</v>
      </c>
      <c r="O28" s="35">
        <f t="shared" si="0"/>
        <v>1632335.3555130481</v>
      </c>
      <c r="P28" s="33">
        <f t="shared" si="13"/>
        <v>50000000</v>
      </c>
      <c r="Q28" s="30">
        <f>(I-Service_Fee)/12*P28</f>
        <v>312500</v>
      </c>
      <c r="R28" s="34">
        <f t="shared" si="1"/>
        <v>0</v>
      </c>
      <c r="S28" s="33">
        <f t="shared" si="6"/>
        <v>62500000</v>
      </c>
      <c r="T28" s="30">
        <f>(I-Service_Fee)/12*S28</f>
        <v>390624.99999999994</v>
      </c>
      <c r="U28" s="35">
        <f t="shared" si="2"/>
        <v>0</v>
      </c>
      <c r="V28" s="34">
        <f t="shared" si="7"/>
        <v>37500000</v>
      </c>
      <c r="W28" s="30">
        <f>(I-Service_Fee)/12*V28</f>
        <v>234374.99999999997</v>
      </c>
      <c r="X28" s="35">
        <f t="shared" si="8"/>
        <v>0</v>
      </c>
      <c r="Y28" s="32"/>
      <c r="Z28" s="32">
        <f t="shared" si="14"/>
        <v>18</v>
      </c>
      <c r="AA28" s="32">
        <f t="shared" si="9"/>
        <v>2159966.6807661843</v>
      </c>
      <c r="AB28" s="32">
        <f t="shared" si="10"/>
        <v>312500</v>
      </c>
      <c r="AC28" s="32">
        <f t="shared" si="11"/>
        <v>390624.99999999994</v>
      </c>
      <c r="AD28" s="32">
        <f t="shared" si="12"/>
        <v>234374.99999999997</v>
      </c>
    </row>
    <row r="29" spans="1:30" ht="15.75" thickBot="1" x14ac:dyDescent="0.3">
      <c r="A29" s="7">
        <v>19</v>
      </c>
      <c r="B29" s="14">
        <f t="shared" si="3"/>
        <v>232788676.68498883</v>
      </c>
      <c r="C29" s="19">
        <f t="shared" si="4"/>
        <v>1730245.4485459269</v>
      </c>
      <c r="D29" s="14">
        <f>Beg_Balance*I_Period</f>
        <v>1551924.511233259</v>
      </c>
      <c r="E29" s="15">
        <f>ABS(Scheduled_PMT-Accrued_Interest)</f>
        <v>178320.93731266796</v>
      </c>
      <c r="F29" s="17">
        <f>IF(time&lt;=30,1-(1-Use_CPR*time/30)^(1/12),1-(1-Use_CPR)^(1/12))</f>
        <v>6.5652876492899859E-3</v>
      </c>
      <c r="G29" s="16">
        <f>SMM*(Beg_Balance-Scheduled_Principal)</f>
        <v>1527153.8956871682</v>
      </c>
      <c r="H29" s="14">
        <f>Service_Fee*Beg_Balance/12</f>
        <v>96995.281952078687</v>
      </c>
      <c r="I29" s="15">
        <f>Scheduled_Principal+Prepaid_Principal</f>
        <v>1705474.8329998362</v>
      </c>
      <c r="J29" s="14">
        <f>Accrued_Interest-servicefee</f>
        <v>1454929.2292811803</v>
      </c>
      <c r="K29" s="21">
        <f>Total_Principal+Net_Interest</f>
        <v>3160404.0622810163</v>
      </c>
      <c r="M29" s="33">
        <f t="shared" si="5"/>
        <v>82788676.684988752</v>
      </c>
      <c r="N29" s="30">
        <f>(I-Service_Fee)/12*M29</f>
        <v>517429.22928117967</v>
      </c>
      <c r="O29" s="35">
        <f t="shared" si="0"/>
        <v>1705474.8329998362</v>
      </c>
      <c r="P29" s="33">
        <f t="shared" si="13"/>
        <v>50000000</v>
      </c>
      <c r="Q29" s="30">
        <f>(I-Service_Fee)/12*P29</f>
        <v>312500</v>
      </c>
      <c r="R29" s="34">
        <f t="shared" si="1"/>
        <v>0</v>
      </c>
      <c r="S29" s="33">
        <f t="shared" si="6"/>
        <v>62500000</v>
      </c>
      <c r="T29" s="30">
        <f>(I-Service_Fee)/12*S29</f>
        <v>390624.99999999994</v>
      </c>
      <c r="U29" s="35">
        <f t="shared" si="2"/>
        <v>0</v>
      </c>
      <c r="V29" s="34">
        <f t="shared" si="7"/>
        <v>37500000</v>
      </c>
      <c r="W29" s="30">
        <f>(I-Service_Fee)/12*V29</f>
        <v>234374.99999999997</v>
      </c>
      <c r="X29" s="35">
        <f t="shared" si="8"/>
        <v>0</v>
      </c>
      <c r="Y29" s="32"/>
      <c r="Z29" s="32">
        <f t="shared" si="14"/>
        <v>19</v>
      </c>
      <c r="AA29" s="32">
        <f t="shared" si="9"/>
        <v>2222904.0622810158</v>
      </c>
      <c r="AB29" s="32">
        <f t="shared" si="10"/>
        <v>312500</v>
      </c>
      <c r="AC29" s="32">
        <f t="shared" si="11"/>
        <v>390624.99999999994</v>
      </c>
      <c r="AD29" s="32">
        <f t="shared" si="12"/>
        <v>234374.99999999997</v>
      </c>
    </row>
    <row r="30" spans="1:30" ht="15.75" thickBot="1" x14ac:dyDescent="0.3">
      <c r="A30" s="7">
        <v>20</v>
      </c>
      <c r="B30" s="14">
        <f t="shared" si="3"/>
        <v>231083201.851989</v>
      </c>
      <c r="C30" s="19">
        <f t="shared" si="4"/>
        <v>1718885.8894723484</v>
      </c>
      <c r="D30" s="14">
        <f>Beg_Balance*I_Period</f>
        <v>1540554.6790132602</v>
      </c>
      <c r="E30" s="15">
        <f>ABS(Scheduled_PMT-Accrued_Interest)</f>
        <v>178331.21045908821</v>
      </c>
      <c r="F30" s="17">
        <f>IF(time&lt;=30,1-(1-Use_CPR*time/30)^(1/12),1-(1-Use_CPR)^(1/12))</f>
        <v>6.9243826282994192E-3</v>
      </c>
      <c r="G30" s="16">
        <f>SMM*(Beg_Balance-Scheduled_Principal)</f>
        <v>1598873.6750599344</v>
      </c>
      <c r="H30" s="14">
        <f>Service_Fee*Beg_Balance/12</f>
        <v>96284.667438328746</v>
      </c>
      <c r="I30" s="15">
        <f>Scheduled_Principal+Prepaid_Principal</f>
        <v>1777204.8855190226</v>
      </c>
      <c r="J30" s="14">
        <f>Accrued_Interest-servicefee</f>
        <v>1444270.0115749314</v>
      </c>
      <c r="K30" s="21">
        <f>Total_Principal+Net_Interest</f>
        <v>3221474.897093954</v>
      </c>
      <c r="M30" s="33">
        <f t="shared" si="5"/>
        <v>81083201.851988912</v>
      </c>
      <c r="N30" s="30">
        <f>(I-Service_Fee)/12*M30</f>
        <v>506770.01157493063</v>
      </c>
      <c r="O30" s="35">
        <f t="shared" si="0"/>
        <v>1777204.8855190226</v>
      </c>
      <c r="P30" s="33">
        <f t="shared" si="13"/>
        <v>50000000</v>
      </c>
      <c r="Q30" s="30">
        <f>(I-Service_Fee)/12*P30</f>
        <v>312500</v>
      </c>
      <c r="R30" s="34">
        <f t="shared" si="1"/>
        <v>0</v>
      </c>
      <c r="S30" s="33">
        <f t="shared" si="6"/>
        <v>62500000</v>
      </c>
      <c r="T30" s="30">
        <f>(I-Service_Fee)/12*S30</f>
        <v>390624.99999999994</v>
      </c>
      <c r="U30" s="35">
        <f t="shared" si="2"/>
        <v>0</v>
      </c>
      <c r="V30" s="34">
        <f t="shared" si="7"/>
        <v>37500000</v>
      </c>
      <c r="W30" s="30">
        <f>(I-Service_Fee)/12*V30</f>
        <v>234374.99999999997</v>
      </c>
      <c r="X30" s="35">
        <f t="shared" si="8"/>
        <v>0</v>
      </c>
      <c r="Y30" s="32"/>
      <c r="Z30" s="32">
        <f t="shared" si="14"/>
        <v>20</v>
      </c>
      <c r="AA30" s="32">
        <f t="shared" si="9"/>
        <v>2283974.8970939531</v>
      </c>
      <c r="AB30" s="32">
        <f t="shared" si="10"/>
        <v>312500</v>
      </c>
      <c r="AC30" s="32">
        <f t="shared" si="11"/>
        <v>390624.99999999994</v>
      </c>
      <c r="AD30" s="32">
        <f t="shared" si="12"/>
        <v>234374.99999999997</v>
      </c>
    </row>
    <row r="31" spans="1:30" ht="15.75" thickBot="1" x14ac:dyDescent="0.3">
      <c r="A31" s="7">
        <v>21</v>
      </c>
      <c r="B31" s="14">
        <f t="shared" si="3"/>
        <v>229305996.96646997</v>
      </c>
      <c r="C31" s="19">
        <f t="shared" si="4"/>
        <v>1706983.665879257</v>
      </c>
      <c r="D31" s="14">
        <f>Beg_Balance*I_Period</f>
        <v>1528706.6464431332</v>
      </c>
      <c r="E31" s="15">
        <f>ABS(Scheduled_PMT-Accrued_Interest)</f>
        <v>178277.01943612378</v>
      </c>
      <c r="F31" s="17">
        <f>IF(time&lt;=30,1-(1-Use_CPR*time/30)^(1/12),1-(1-Use_CPR)^(1/12))</f>
        <v>7.2849116453249652E-3</v>
      </c>
      <c r="G31" s="16">
        <f>SMM*(Beg_Balance-Scheduled_Principal)</f>
        <v>1669175.1953089042</v>
      </c>
      <c r="H31" s="14">
        <f>Service_Fee*Beg_Balance/12</f>
        <v>95544.165402695828</v>
      </c>
      <c r="I31" s="15">
        <f>Scheduled_Principal+Prepaid_Principal</f>
        <v>1847452.2147450279</v>
      </c>
      <c r="J31" s="14">
        <f>Accrued_Interest-servicefee</f>
        <v>1433162.4810404375</v>
      </c>
      <c r="K31" s="21">
        <f>Total_Principal+Net_Interest</f>
        <v>3280614.6957854657</v>
      </c>
      <c r="M31" s="33">
        <f t="shared" si="5"/>
        <v>79305996.966469884</v>
      </c>
      <c r="N31" s="30">
        <f>(I-Service_Fee)/12*M31</f>
        <v>495662.48104043672</v>
      </c>
      <c r="O31" s="35">
        <f t="shared" si="0"/>
        <v>1847452.2147450279</v>
      </c>
      <c r="P31" s="33">
        <f t="shared" si="13"/>
        <v>50000000</v>
      </c>
      <c r="Q31" s="30">
        <f>(I-Service_Fee)/12*P31</f>
        <v>312500</v>
      </c>
      <c r="R31" s="34">
        <f t="shared" si="1"/>
        <v>0</v>
      </c>
      <c r="S31" s="33">
        <f t="shared" si="6"/>
        <v>62500000</v>
      </c>
      <c r="T31" s="30">
        <f>(I-Service_Fee)/12*S31</f>
        <v>390624.99999999994</v>
      </c>
      <c r="U31" s="35">
        <f t="shared" si="2"/>
        <v>0</v>
      </c>
      <c r="V31" s="34">
        <f t="shared" si="7"/>
        <v>37500000</v>
      </c>
      <c r="W31" s="30">
        <f>(I-Service_Fee)/12*V31</f>
        <v>234374.99999999997</v>
      </c>
      <c r="X31" s="35">
        <f t="shared" si="8"/>
        <v>0</v>
      </c>
      <c r="Y31" s="32"/>
      <c r="Z31" s="32">
        <f t="shared" si="14"/>
        <v>21</v>
      </c>
      <c r="AA31" s="32">
        <f t="shared" si="9"/>
        <v>2343114.6957854647</v>
      </c>
      <c r="AB31" s="32">
        <f t="shared" si="10"/>
        <v>312500</v>
      </c>
      <c r="AC31" s="32">
        <f t="shared" si="11"/>
        <v>390624.99999999994</v>
      </c>
      <c r="AD31" s="32">
        <f t="shared" si="12"/>
        <v>234374.99999999997</v>
      </c>
    </row>
    <row r="32" spans="1:30" ht="15.75" thickBot="1" x14ac:dyDescent="0.3">
      <c r="A32" s="7">
        <v>22</v>
      </c>
      <c r="B32" s="14">
        <f t="shared" si="3"/>
        <v>227458544.75172496</v>
      </c>
      <c r="C32" s="19">
        <f t="shared" si="4"/>
        <v>1694548.4406933137</v>
      </c>
      <c r="D32" s="14">
        <f>Beg_Balance*I_Period</f>
        <v>1516390.2983448331</v>
      </c>
      <c r="E32" s="15">
        <f>ABS(Scheduled_PMT-Accrued_Interest)</f>
        <v>178158.14234848064</v>
      </c>
      <c r="F32" s="17">
        <f>IF(time&lt;=30,1-(1-Use_CPR*time/30)^(1/12),1-(1-Use_CPR)^(1/12))</f>
        <v>7.6468867269993135E-3</v>
      </c>
      <c r="G32" s="16">
        <f>SMM*(Beg_Balance-Scheduled_Principal)</f>
        <v>1737987.3716705136</v>
      </c>
      <c r="H32" s="14">
        <f>Service_Fee*Beg_Balance/12</f>
        <v>94774.393646552067</v>
      </c>
      <c r="I32" s="15">
        <f>Scheduled_Principal+Prepaid_Principal</f>
        <v>1916145.5140189943</v>
      </c>
      <c r="J32" s="14">
        <f>Accrued_Interest-servicefee</f>
        <v>1421615.9046982811</v>
      </c>
      <c r="K32" s="21">
        <f>Total_Principal+Net_Interest</f>
        <v>3337761.4187172754</v>
      </c>
      <c r="M32" s="33">
        <f t="shared" si="5"/>
        <v>77458544.751724854</v>
      </c>
      <c r="N32" s="30">
        <f>(I-Service_Fee)/12*M32</f>
        <v>484115.90469828033</v>
      </c>
      <c r="O32" s="35">
        <f t="shared" si="0"/>
        <v>1916145.5140189943</v>
      </c>
      <c r="P32" s="33">
        <f t="shared" si="13"/>
        <v>50000000</v>
      </c>
      <c r="Q32" s="30">
        <f>(I-Service_Fee)/12*P32</f>
        <v>312500</v>
      </c>
      <c r="R32" s="34">
        <f t="shared" si="1"/>
        <v>0</v>
      </c>
      <c r="S32" s="33">
        <f t="shared" si="6"/>
        <v>62500000</v>
      </c>
      <c r="T32" s="30">
        <f>(I-Service_Fee)/12*S32</f>
        <v>390624.99999999994</v>
      </c>
      <c r="U32" s="35">
        <f t="shared" si="2"/>
        <v>0</v>
      </c>
      <c r="V32" s="34">
        <f t="shared" si="7"/>
        <v>37500000</v>
      </c>
      <c r="W32" s="30">
        <f>(I-Service_Fee)/12*V32</f>
        <v>234374.99999999997</v>
      </c>
      <c r="X32" s="35">
        <f t="shared" si="8"/>
        <v>0</v>
      </c>
      <c r="Y32" s="32"/>
      <c r="Z32" s="32">
        <f t="shared" si="14"/>
        <v>22</v>
      </c>
      <c r="AA32" s="32">
        <f t="shared" si="9"/>
        <v>2400261.4187172744</v>
      </c>
      <c r="AB32" s="32">
        <f t="shared" si="10"/>
        <v>312500</v>
      </c>
      <c r="AC32" s="32">
        <f t="shared" si="11"/>
        <v>390624.99999999994</v>
      </c>
      <c r="AD32" s="32">
        <f t="shared" si="12"/>
        <v>234374.99999999997</v>
      </c>
    </row>
    <row r="33" spans="1:30" ht="15.75" thickBot="1" x14ac:dyDescent="0.3">
      <c r="A33" s="7">
        <v>23</v>
      </c>
      <c r="B33" s="14">
        <f t="shared" si="3"/>
        <v>225542399.23770598</v>
      </c>
      <c r="C33" s="19">
        <f t="shared" si="4"/>
        <v>1681590.4207139187</v>
      </c>
      <c r="D33" s="14">
        <f>Beg_Balance*I_Period</f>
        <v>1503615.99491804</v>
      </c>
      <c r="E33" s="15">
        <f>ABS(Scheduled_PMT-Accrued_Interest)</f>
        <v>177974.42579587875</v>
      </c>
      <c r="F33" s="17">
        <f>IF(time&lt;=30,1-(1-Use_CPR*time/30)^(1/12),1-(1-Use_CPR)^(1/12))</f>
        <v>8.0103200541153941E-3</v>
      </c>
      <c r="G33" s="16">
        <f>SMM*(Beg_Balance-Scheduled_Principal)</f>
        <v>1805241.1715550243</v>
      </c>
      <c r="H33" s="14">
        <f>Service_Fee*Beg_Balance/12</f>
        <v>93975.9996823775</v>
      </c>
      <c r="I33" s="15">
        <f>Scheduled_Principal+Prepaid_Principal</f>
        <v>1983215.5973509031</v>
      </c>
      <c r="J33" s="14">
        <f>Accrued_Interest-servicefee</f>
        <v>1409639.9952356624</v>
      </c>
      <c r="K33" s="21">
        <f>Total_Principal+Net_Interest</f>
        <v>3392855.5925865658</v>
      </c>
      <c r="M33" s="33">
        <f t="shared" si="5"/>
        <v>75542399.237705857</v>
      </c>
      <c r="N33" s="30">
        <f>(I-Service_Fee)/12*M33</f>
        <v>472139.99523566157</v>
      </c>
      <c r="O33" s="35">
        <f t="shared" si="0"/>
        <v>1983215.5973509031</v>
      </c>
      <c r="P33" s="33">
        <f t="shared" si="13"/>
        <v>50000000</v>
      </c>
      <c r="Q33" s="30">
        <f>(I-Service_Fee)/12*P33</f>
        <v>312500</v>
      </c>
      <c r="R33" s="34">
        <f t="shared" si="1"/>
        <v>0</v>
      </c>
      <c r="S33" s="33">
        <f t="shared" si="6"/>
        <v>62500000</v>
      </c>
      <c r="T33" s="30">
        <f>(I-Service_Fee)/12*S33</f>
        <v>390624.99999999994</v>
      </c>
      <c r="U33" s="35">
        <f t="shared" si="2"/>
        <v>0</v>
      </c>
      <c r="V33" s="34">
        <f t="shared" si="7"/>
        <v>37500000</v>
      </c>
      <c r="W33" s="30">
        <f>(I-Service_Fee)/12*V33</f>
        <v>234374.99999999997</v>
      </c>
      <c r="X33" s="35">
        <f t="shared" si="8"/>
        <v>0</v>
      </c>
      <c r="Y33" s="32"/>
      <c r="Z33" s="32">
        <f t="shared" si="14"/>
        <v>23</v>
      </c>
      <c r="AA33" s="32">
        <f t="shared" si="9"/>
        <v>2455355.5925865648</v>
      </c>
      <c r="AB33" s="32">
        <f t="shared" si="10"/>
        <v>312500</v>
      </c>
      <c r="AC33" s="32">
        <f t="shared" si="11"/>
        <v>390624.99999999994</v>
      </c>
      <c r="AD33" s="32">
        <f t="shared" si="12"/>
        <v>234374.99999999997</v>
      </c>
    </row>
    <row r="34" spans="1:30" ht="15.75" thickBot="1" x14ac:dyDescent="0.3">
      <c r="A34" s="7">
        <v>24</v>
      </c>
      <c r="B34" s="14">
        <f t="shared" si="3"/>
        <v>223559183.64035508</v>
      </c>
      <c r="C34" s="19">
        <f t="shared" si="4"/>
        <v>1668120.3432440658</v>
      </c>
      <c r="D34" s="14">
        <f>Beg_Balance*I_Period</f>
        <v>1490394.5576023674</v>
      </c>
      <c r="E34" s="15">
        <f>ABS(Scheduled_PMT-Accrued_Interest)</f>
        <v>177725.7856416984</v>
      </c>
      <c r="F34" s="17">
        <f>IF(time&lt;=30,1-(1-Use_CPR*time/30)^(1/12),1-(1-Use_CPR)^(1/12))</f>
        <v>8.3752239642919113E-3</v>
      </c>
      <c r="G34" s="16">
        <f>SMM*(Beg_Balance-Scheduled_Principal)</f>
        <v>1870869.739003259</v>
      </c>
      <c r="H34" s="14">
        <f>Service_Fee*Beg_Balance/12</f>
        <v>93149.65985014796</v>
      </c>
      <c r="I34" s="15">
        <f>Scheduled_Principal+Prepaid_Principal</f>
        <v>2048595.5246449574</v>
      </c>
      <c r="J34" s="14">
        <f>Accrued_Interest-servicefee</f>
        <v>1397244.8977522193</v>
      </c>
      <c r="K34" s="21">
        <f>Total_Principal+Net_Interest</f>
        <v>3445840.4223971767</v>
      </c>
      <c r="M34" s="33">
        <f t="shared" si="5"/>
        <v>73559183.640354946</v>
      </c>
      <c r="N34" s="30">
        <f>(I-Service_Fee)/12*M34</f>
        <v>459744.89775221836</v>
      </c>
      <c r="O34" s="35">
        <f t="shared" si="0"/>
        <v>2048595.5246449574</v>
      </c>
      <c r="P34" s="33">
        <f t="shared" si="13"/>
        <v>50000000</v>
      </c>
      <c r="Q34" s="30">
        <f>(I-Service_Fee)/12*P34</f>
        <v>312500</v>
      </c>
      <c r="R34" s="34">
        <f t="shared" si="1"/>
        <v>0</v>
      </c>
      <c r="S34" s="33">
        <f t="shared" si="6"/>
        <v>62500000</v>
      </c>
      <c r="T34" s="30">
        <f>(I-Service_Fee)/12*S34</f>
        <v>390624.99999999994</v>
      </c>
      <c r="U34" s="35">
        <f t="shared" si="2"/>
        <v>0</v>
      </c>
      <c r="V34" s="34">
        <f t="shared" si="7"/>
        <v>37500000</v>
      </c>
      <c r="W34" s="30">
        <f>(I-Service_Fee)/12*V34</f>
        <v>234374.99999999997</v>
      </c>
      <c r="X34" s="35">
        <f t="shared" si="8"/>
        <v>0</v>
      </c>
      <c r="Y34" s="32"/>
      <c r="Z34" s="32">
        <f t="shared" si="14"/>
        <v>24</v>
      </c>
      <c r="AA34" s="32">
        <f t="shared" si="9"/>
        <v>2508340.4223971758</v>
      </c>
      <c r="AB34" s="32">
        <f t="shared" si="10"/>
        <v>312500</v>
      </c>
      <c r="AC34" s="32">
        <f t="shared" si="11"/>
        <v>390624.99999999994</v>
      </c>
      <c r="AD34" s="32">
        <f t="shared" si="12"/>
        <v>234374.99999999997</v>
      </c>
    </row>
    <row r="35" spans="1:30" ht="15.75" thickBot="1" x14ac:dyDescent="0.3">
      <c r="A35" s="7">
        <v>25</v>
      </c>
      <c r="B35" s="14">
        <f t="shared" si="3"/>
        <v>221510588.11571011</v>
      </c>
      <c r="C35" s="19">
        <f t="shared" si="4"/>
        <v>1654149.4617700051</v>
      </c>
      <c r="D35" s="14">
        <f>Beg_Balance*I_Period</f>
        <v>1476737.2541047342</v>
      </c>
      <c r="E35" s="15">
        <f>ABS(Scheduled_PMT-Accrued_Interest)</f>
        <v>177412.20766527089</v>
      </c>
      <c r="F35" s="17">
        <f>IF(time&lt;=30,1-(1-Use_CPR*time/30)^(1/12),1-(1-Use_CPR)^(1/12))</f>
        <v>8.7416109546967213E-3</v>
      </c>
      <c r="G35" s="16">
        <f>SMM*(Beg_Balance-Scheduled_Principal)</f>
        <v>1934808.5151555813</v>
      </c>
      <c r="H35" s="14">
        <f>Service_Fee*Beg_Balance/12</f>
        <v>92296.078381545885</v>
      </c>
      <c r="I35" s="15">
        <f>Scheduled_Principal+Prepaid_Principal</f>
        <v>2112220.722820852</v>
      </c>
      <c r="J35" s="14">
        <f>Accrued_Interest-servicefee</f>
        <v>1384441.1757231883</v>
      </c>
      <c r="K35" s="21">
        <f>Total_Principal+Net_Interest</f>
        <v>3496661.8985440405</v>
      </c>
      <c r="M35" s="33">
        <f t="shared" si="5"/>
        <v>71510588.11570999</v>
      </c>
      <c r="N35" s="30">
        <f>(I-Service_Fee)/12*M35</f>
        <v>446941.17572318739</v>
      </c>
      <c r="O35" s="35">
        <f t="shared" si="0"/>
        <v>2112220.722820852</v>
      </c>
      <c r="P35" s="33">
        <f t="shared" si="13"/>
        <v>50000000</v>
      </c>
      <c r="Q35" s="30">
        <f>(I-Service_Fee)/12*P35</f>
        <v>312500</v>
      </c>
      <c r="R35" s="34">
        <f t="shared" si="1"/>
        <v>0</v>
      </c>
      <c r="S35" s="33">
        <f t="shared" si="6"/>
        <v>62500000</v>
      </c>
      <c r="T35" s="30">
        <f>(I-Service_Fee)/12*S35</f>
        <v>390624.99999999994</v>
      </c>
      <c r="U35" s="35">
        <f t="shared" si="2"/>
        <v>0</v>
      </c>
      <c r="V35" s="34">
        <f t="shared" si="7"/>
        <v>37500000</v>
      </c>
      <c r="W35" s="30">
        <f>(I-Service_Fee)/12*V35</f>
        <v>234374.99999999997</v>
      </c>
      <c r="X35" s="35">
        <f t="shared" si="8"/>
        <v>0</v>
      </c>
      <c r="Y35" s="32"/>
      <c r="Z35" s="32">
        <f t="shared" si="14"/>
        <v>25</v>
      </c>
      <c r="AA35" s="32">
        <f t="shared" si="9"/>
        <v>2559161.8985440396</v>
      </c>
      <c r="AB35" s="32">
        <f t="shared" si="10"/>
        <v>312500</v>
      </c>
      <c r="AC35" s="32">
        <f t="shared" si="11"/>
        <v>390624.99999999994</v>
      </c>
      <c r="AD35" s="32">
        <f t="shared" si="12"/>
        <v>234374.99999999997</v>
      </c>
    </row>
    <row r="36" spans="1:30" ht="15.75" thickBot="1" x14ac:dyDescent="0.3">
      <c r="A36" s="7">
        <v>26</v>
      </c>
      <c r="B36" s="14">
        <f t="shared" si="3"/>
        <v>219398367.39288926</v>
      </c>
      <c r="C36" s="19">
        <f t="shared" si="4"/>
        <v>1639689.5307142907</v>
      </c>
      <c r="D36" s="14">
        <f>Beg_Balance*I_Period</f>
        <v>1462655.7826192619</v>
      </c>
      <c r="E36" s="15">
        <f>ABS(Scheduled_PMT-Accrued_Interest)</f>
        <v>177033.7480950288</v>
      </c>
      <c r="F36" s="17">
        <f>IF(time&lt;=30,1-(1-Use_CPR*time/30)^(1/12),1-(1-Use_CPR)^(1/12))</f>
        <v>9.109493684829828E-3</v>
      </c>
      <c r="G36" s="16">
        <f>SMM*(Beg_Balance-Scheduled_Principal)</f>
        <v>1996995.3544172258</v>
      </c>
      <c r="H36" s="14">
        <f>Service_Fee*Beg_Balance/12</f>
        <v>91415.986413703868</v>
      </c>
      <c r="I36" s="15">
        <f>Scheduled_Principal+Prepaid_Principal</f>
        <v>2174029.1025122544</v>
      </c>
      <c r="J36" s="14">
        <f>Accrued_Interest-servicefee</f>
        <v>1371239.7962055581</v>
      </c>
      <c r="K36" s="21">
        <f>Total_Principal+Net_Interest</f>
        <v>3545268.8987178123</v>
      </c>
      <c r="M36" s="33">
        <f t="shared" si="5"/>
        <v>69398367.392889142</v>
      </c>
      <c r="N36" s="30">
        <f>(I-Service_Fee)/12*M36</f>
        <v>433739.79620555713</v>
      </c>
      <c r="O36" s="35">
        <f t="shared" si="0"/>
        <v>2174029.1025122544</v>
      </c>
      <c r="P36" s="33">
        <f t="shared" si="13"/>
        <v>50000000</v>
      </c>
      <c r="Q36" s="30">
        <f>(I-Service_Fee)/12*P36</f>
        <v>312500</v>
      </c>
      <c r="R36" s="34">
        <f t="shared" si="1"/>
        <v>0</v>
      </c>
      <c r="S36" s="33">
        <f t="shared" si="6"/>
        <v>62500000</v>
      </c>
      <c r="T36" s="30">
        <f>(I-Service_Fee)/12*S36</f>
        <v>390624.99999999994</v>
      </c>
      <c r="U36" s="35">
        <f t="shared" si="2"/>
        <v>0</v>
      </c>
      <c r="V36" s="34">
        <f t="shared" si="7"/>
        <v>37500000</v>
      </c>
      <c r="W36" s="30">
        <f>(I-Service_Fee)/12*V36</f>
        <v>234374.99999999997</v>
      </c>
      <c r="X36" s="35">
        <f t="shared" si="8"/>
        <v>0</v>
      </c>
      <c r="Y36" s="32"/>
      <c r="Z36" s="32">
        <f t="shared" si="14"/>
        <v>26</v>
      </c>
      <c r="AA36" s="32">
        <f t="shared" si="9"/>
        <v>2607768.8987178113</v>
      </c>
      <c r="AB36" s="32">
        <f t="shared" si="10"/>
        <v>312500</v>
      </c>
      <c r="AC36" s="32">
        <f t="shared" si="11"/>
        <v>390624.99999999994</v>
      </c>
      <c r="AD36" s="32">
        <f t="shared" si="12"/>
        <v>234374.99999999997</v>
      </c>
    </row>
    <row r="37" spans="1:30" ht="15.75" thickBot="1" x14ac:dyDescent="0.3">
      <c r="A37" s="7">
        <v>27</v>
      </c>
      <c r="B37" s="14">
        <f t="shared" si="3"/>
        <v>217224338.29037702</v>
      </c>
      <c r="C37" s="19">
        <f t="shared" si="4"/>
        <v>1624752.7892891674</v>
      </c>
      <c r="D37" s="14">
        <f>Beg_Balance*I_Period</f>
        <v>1448162.2552691803</v>
      </c>
      <c r="E37" s="15">
        <f>ABS(Scheduled_PMT-Accrued_Interest)</f>
        <v>176590.5340199871</v>
      </c>
      <c r="F37" s="17">
        <f>IF(time&lt;=30,1-(1-Use_CPR*time/30)^(1/12),1-(1-Use_CPR)^(1/12))</f>
        <v>9.4788849793674412E-3</v>
      </c>
      <c r="G37" s="16">
        <f>SMM*(Beg_Balance-Scheduled_Principal)</f>
        <v>2057370.6360132659</v>
      </c>
      <c r="H37" s="14">
        <f>Service_Fee*Beg_Balance/12</f>
        <v>90510.140954323753</v>
      </c>
      <c r="I37" s="15">
        <f>Scheduled_Principal+Prepaid_Principal</f>
        <v>2233961.1700332528</v>
      </c>
      <c r="J37" s="14">
        <f>Accrued_Interest-servicefee</f>
        <v>1357652.1143148565</v>
      </c>
      <c r="K37" s="21">
        <f>Total_Principal+Net_Interest</f>
        <v>3591613.2843481093</v>
      </c>
      <c r="M37" s="33">
        <f t="shared" si="5"/>
        <v>67224338.290376887</v>
      </c>
      <c r="N37" s="30">
        <f>(I-Service_Fee)/12*M37</f>
        <v>420152.11431485548</v>
      </c>
      <c r="O37" s="35">
        <f t="shared" si="0"/>
        <v>2233961.1700332528</v>
      </c>
      <c r="P37" s="33">
        <f t="shared" si="13"/>
        <v>50000000</v>
      </c>
      <c r="Q37" s="30">
        <f>(I-Service_Fee)/12*P37</f>
        <v>312500</v>
      </c>
      <c r="R37" s="34">
        <f t="shared" si="1"/>
        <v>0</v>
      </c>
      <c r="S37" s="33">
        <f t="shared" si="6"/>
        <v>62500000</v>
      </c>
      <c r="T37" s="30">
        <f>(I-Service_Fee)/12*S37</f>
        <v>390624.99999999994</v>
      </c>
      <c r="U37" s="35">
        <f t="shared" si="2"/>
        <v>0</v>
      </c>
      <c r="V37" s="34">
        <f t="shared" si="7"/>
        <v>37500000</v>
      </c>
      <c r="W37" s="30">
        <f>(I-Service_Fee)/12*V37</f>
        <v>234374.99999999997</v>
      </c>
      <c r="X37" s="35">
        <f t="shared" si="8"/>
        <v>0</v>
      </c>
      <c r="Y37" s="32"/>
      <c r="Z37" s="32">
        <f t="shared" si="14"/>
        <v>27</v>
      </c>
      <c r="AA37" s="32">
        <f t="shared" si="9"/>
        <v>2654113.2843481083</v>
      </c>
      <c r="AB37" s="32">
        <f t="shared" si="10"/>
        <v>312500</v>
      </c>
      <c r="AC37" s="32">
        <f t="shared" si="11"/>
        <v>390624.99999999994</v>
      </c>
      <c r="AD37" s="32">
        <f t="shared" si="12"/>
        <v>234374.99999999997</v>
      </c>
    </row>
    <row r="38" spans="1:30" ht="15.75" thickBot="1" x14ac:dyDescent="0.3">
      <c r="A38" s="7">
        <v>28</v>
      </c>
      <c r="B38" s="14">
        <f t="shared" si="3"/>
        <v>214990377.12034377</v>
      </c>
      <c r="C38" s="19">
        <f t="shared" si="4"/>
        <v>1609351.9444795891</v>
      </c>
      <c r="D38" s="14">
        <f>Beg_Balance*I_Period</f>
        <v>1433269.180802292</v>
      </c>
      <c r="E38" s="15">
        <f>ABS(Scheduled_PMT-Accrued_Interest)</f>
        <v>176082.76367729716</v>
      </c>
      <c r="F38" s="17">
        <f>IF(time&lt;=30,1-(1-Use_CPR*time/30)^(1/12),1-(1-Use_CPR)^(1/12))</f>
        <v>9.84979783106954E-3</v>
      </c>
      <c r="G38" s="16">
        <f>SMM*(Beg_Balance-Scheduled_Principal)</f>
        <v>2115877.3706370271</v>
      </c>
      <c r="H38" s="14">
        <f>Service_Fee*Beg_Balance/12</f>
        <v>89579.323800143247</v>
      </c>
      <c r="I38" s="15">
        <f>Scheduled_Principal+Prepaid_Principal</f>
        <v>2291960.1343143242</v>
      </c>
      <c r="J38" s="14">
        <f>Accrued_Interest-servicefee</f>
        <v>1343689.8570021486</v>
      </c>
      <c r="K38" s="21">
        <f>Total_Principal+Net_Interest</f>
        <v>3635649.9913164731</v>
      </c>
      <c r="M38" s="33">
        <f t="shared" si="5"/>
        <v>64990377.120343633</v>
      </c>
      <c r="N38" s="30">
        <f>(I-Service_Fee)/12*M38</f>
        <v>406189.85700214765</v>
      </c>
      <c r="O38" s="35">
        <f t="shared" si="0"/>
        <v>2291960.1343143242</v>
      </c>
      <c r="P38" s="33">
        <f t="shared" si="13"/>
        <v>50000000</v>
      </c>
      <c r="Q38" s="30">
        <f>(I-Service_Fee)/12*P38</f>
        <v>312500</v>
      </c>
      <c r="R38" s="34">
        <f t="shared" si="1"/>
        <v>0</v>
      </c>
      <c r="S38" s="33">
        <f t="shared" si="6"/>
        <v>62500000</v>
      </c>
      <c r="T38" s="30">
        <f>(I-Service_Fee)/12*S38</f>
        <v>390624.99999999994</v>
      </c>
      <c r="U38" s="35">
        <f t="shared" si="2"/>
        <v>0</v>
      </c>
      <c r="V38" s="34">
        <f t="shared" si="7"/>
        <v>37500000</v>
      </c>
      <c r="W38" s="30">
        <f>(I-Service_Fee)/12*V38</f>
        <v>234374.99999999997</v>
      </c>
      <c r="X38" s="35">
        <f t="shared" si="8"/>
        <v>0</v>
      </c>
      <c r="Y38" s="32"/>
      <c r="Z38" s="32">
        <f t="shared" si="14"/>
        <v>28</v>
      </c>
      <c r="AA38" s="32">
        <f t="shared" si="9"/>
        <v>2698149.9913164717</v>
      </c>
      <c r="AB38" s="32">
        <f t="shared" si="10"/>
        <v>312500</v>
      </c>
      <c r="AC38" s="32">
        <f t="shared" si="11"/>
        <v>390624.99999999994</v>
      </c>
      <c r="AD38" s="32">
        <f t="shared" si="12"/>
        <v>234374.99999999997</v>
      </c>
    </row>
    <row r="39" spans="1:30" ht="15.75" thickBot="1" x14ac:dyDescent="0.3">
      <c r="A39" s="7">
        <v>29</v>
      </c>
      <c r="B39" s="14">
        <f t="shared" si="3"/>
        <v>212698416.98602945</v>
      </c>
      <c r="C39" s="19">
        <f t="shared" si="4"/>
        <v>1593500.1531874265</v>
      </c>
      <c r="D39" s="14">
        <f>Beg_Balance*I_Period</f>
        <v>1417989.4465735296</v>
      </c>
      <c r="E39" s="15">
        <f>ABS(Scheduled_PMT-Accrued_Interest)</f>
        <v>175510.70661389688</v>
      </c>
      <c r="F39" s="17">
        <f>IF(time&lt;=30,1-(1-Use_CPR*time/30)^(1/12),1-(1-Use_CPR)^(1/12))</f>
        <v>1.0222245403750829E-2</v>
      </c>
      <c r="G39" s="16">
        <f>SMM*(Beg_Balance-Scheduled_Principal)</f>
        <v>2172461.3019065238</v>
      </c>
      <c r="H39" s="14">
        <f>Service_Fee*Beg_Balance/12</f>
        <v>88624.340410845602</v>
      </c>
      <c r="I39" s="15">
        <f>Scheduled_Principal+Prepaid_Principal</f>
        <v>2347972.0085204206</v>
      </c>
      <c r="J39" s="14">
        <f>Accrued_Interest-servicefee</f>
        <v>1329365.106162684</v>
      </c>
      <c r="K39" s="21">
        <f>Total_Principal+Net_Interest</f>
        <v>3677337.1146831047</v>
      </c>
      <c r="M39" s="33">
        <f t="shared" si="5"/>
        <v>62698416.986029312</v>
      </c>
      <c r="N39" s="30">
        <f>(I-Service_Fee)/12*M39</f>
        <v>391865.10616268317</v>
      </c>
      <c r="O39" s="35">
        <f t="shared" si="0"/>
        <v>2347972.0085204206</v>
      </c>
      <c r="P39" s="33">
        <f t="shared" si="13"/>
        <v>50000000</v>
      </c>
      <c r="Q39" s="30">
        <f>(I-Service_Fee)/12*P39</f>
        <v>312500</v>
      </c>
      <c r="R39" s="34">
        <f t="shared" si="1"/>
        <v>0</v>
      </c>
      <c r="S39" s="33">
        <f t="shared" si="6"/>
        <v>62500000</v>
      </c>
      <c r="T39" s="30">
        <f>(I-Service_Fee)/12*S39</f>
        <v>390624.99999999994</v>
      </c>
      <c r="U39" s="35">
        <f t="shared" si="2"/>
        <v>0</v>
      </c>
      <c r="V39" s="34">
        <f t="shared" si="7"/>
        <v>37500000</v>
      </c>
      <c r="W39" s="30">
        <f>(I-Service_Fee)/12*V39</f>
        <v>234374.99999999997</v>
      </c>
      <c r="X39" s="35">
        <f t="shared" si="8"/>
        <v>0</v>
      </c>
      <c r="Y39" s="32"/>
      <c r="Z39" s="32">
        <f t="shared" si="14"/>
        <v>29</v>
      </c>
      <c r="AA39" s="32">
        <f t="shared" si="9"/>
        <v>2739837.1146831037</v>
      </c>
      <c r="AB39" s="32">
        <f t="shared" si="10"/>
        <v>312500</v>
      </c>
      <c r="AC39" s="32">
        <f t="shared" si="11"/>
        <v>390624.99999999994</v>
      </c>
      <c r="AD39" s="32">
        <f t="shared" si="12"/>
        <v>234374.99999999997</v>
      </c>
    </row>
    <row r="40" spans="1:30" ht="15.75" thickBot="1" x14ac:dyDescent="0.3">
      <c r="A40" s="7">
        <v>30</v>
      </c>
      <c r="B40" s="14">
        <f t="shared" si="3"/>
        <v>210350444.97750902</v>
      </c>
      <c r="C40" s="19">
        <f t="shared" si="4"/>
        <v>1577211.00357063</v>
      </c>
      <c r="D40" s="14">
        <f>Beg_Balance*I_Period</f>
        <v>1402336.2998500601</v>
      </c>
      <c r="E40" s="15">
        <f>ABS(Scheduled_PMT-Accrued_Interest)</f>
        <v>174874.70372056984</v>
      </c>
      <c r="F40" s="17">
        <f>IF(time&lt;=30,1-(1-Use_CPR*time/30)^(1/12),1-(1-Use_CPR)^(1/12))</f>
        <v>1.0596241035318976E-2</v>
      </c>
      <c r="G40" s="16">
        <f>SMM*(Beg_Balance-Scheduled_Principal)</f>
        <v>2227071.0023566843</v>
      </c>
      <c r="H40" s="14">
        <f>Service_Fee*Beg_Balance/12</f>
        <v>87646.018740628773</v>
      </c>
      <c r="I40" s="15">
        <f>Scheduled_Principal+Prepaid_Principal</f>
        <v>2401945.7060772544</v>
      </c>
      <c r="J40" s="14">
        <f>Accrued_Interest-servicefee</f>
        <v>1314690.2811094313</v>
      </c>
      <c r="K40" s="21">
        <f>Total_Principal+Net_Interest</f>
        <v>3716635.9871866857</v>
      </c>
      <c r="M40" s="33">
        <f t="shared" si="5"/>
        <v>60350444.977508888</v>
      </c>
      <c r="N40" s="30">
        <f>(I-Service_Fee)/12*M40</f>
        <v>377190.28110943054</v>
      </c>
      <c r="O40" s="35">
        <f t="shared" si="0"/>
        <v>2401945.7060772544</v>
      </c>
      <c r="P40" s="33">
        <f t="shared" si="13"/>
        <v>50000000</v>
      </c>
      <c r="Q40" s="30">
        <f>(I-Service_Fee)/12*P40</f>
        <v>312500</v>
      </c>
      <c r="R40" s="34">
        <f t="shared" si="1"/>
        <v>0</v>
      </c>
      <c r="S40" s="33">
        <f t="shared" si="6"/>
        <v>62500000</v>
      </c>
      <c r="T40" s="30">
        <f>(I-Service_Fee)/12*S40</f>
        <v>390624.99999999994</v>
      </c>
      <c r="U40" s="35">
        <f t="shared" si="2"/>
        <v>0</v>
      </c>
      <c r="V40" s="34">
        <f t="shared" si="7"/>
        <v>37500000</v>
      </c>
      <c r="W40" s="30">
        <f>(I-Service_Fee)/12*V40</f>
        <v>234374.99999999997</v>
      </c>
      <c r="X40" s="35">
        <f t="shared" si="8"/>
        <v>0</v>
      </c>
      <c r="Y40" s="32"/>
      <c r="Z40" s="32">
        <f t="shared" si="14"/>
        <v>30</v>
      </c>
      <c r="AA40" s="32">
        <f t="shared" si="9"/>
        <v>2779135.9871866847</v>
      </c>
      <c r="AB40" s="32">
        <f t="shared" si="10"/>
        <v>312500</v>
      </c>
      <c r="AC40" s="32">
        <f t="shared" si="11"/>
        <v>390624.99999999994</v>
      </c>
      <c r="AD40" s="32">
        <f t="shared" si="12"/>
        <v>234374.99999999997</v>
      </c>
    </row>
    <row r="41" spans="1:30" ht="15.75" thickBot="1" x14ac:dyDescent="0.3">
      <c r="A41" s="7">
        <v>31</v>
      </c>
      <c r="B41" s="14">
        <f t="shared" si="3"/>
        <v>207948499.27143177</v>
      </c>
      <c r="C41" s="19">
        <f t="shared" si="4"/>
        <v>1560498.4956132383</v>
      </c>
      <c r="D41" s="14">
        <f>Beg_Balance*I_Period</f>
        <v>1386323.328476212</v>
      </c>
      <c r="E41" s="15">
        <f>ABS(Scheduled_PMT-Accrued_Interest)</f>
        <v>174175.16713702632</v>
      </c>
      <c r="F41" s="17">
        <f>IF(time&lt;=30,1-(1-Use_CPR*time/30)^(1/12),1-(1-Use_CPR)^(1/12))</f>
        <v>1.0596241035318976E-2</v>
      </c>
      <c r="G41" s="16">
        <f>SMM*(Beg_Balance-Scheduled_Principal)</f>
        <v>2201626.8191595925</v>
      </c>
      <c r="H41" s="14">
        <f>Service_Fee*Beg_Balance/12</f>
        <v>86645.208029763235</v>
      </c>
      <c r="I41" s="15">
        <f>Scheduled_Principal+Prepaid_Principal</f>
        <v>2375801.9862966188</v>
      </c>
      <c r="J41" s="14">
        <f>Accrued_Interest-servicefee</f>
        <v>1299678.1204464487</v>
      </c>
      <c r="K41" s="21">
        <f>Total_Principal+Net_Interest</f>
        <v>3675480.1067430675</v>
      </c>
      <c r="M41" s="33">
        <f t="shared" si="5"/>
        <v>57948499.271431632</v>
      </c>
      <c r="N41" s="30">
        <f>(I-Service_Fee)/12*M41</f>
        <v>362178.12044644769</v>
      </c>
      <c r="O41" s="35">
        <f t="shared" si="0"/>
        <v>2375801.9862966188</v>
      </c>
      <c r="P41" s="33">
        <f t="shared" si="13"/>
        <v>50000000</v>
      </c>
      <c r="Q41" s="30">
        <f>(I-Service_Fee)/12*P41</f>
        <v>312500</v>
      </c>
      <c r="R41" s="34">
        <f t="shared" si="1"/>
        <v>0</v>
      </c>
      <c r="S41" s="33">
        <f t="shared" si="6"/>
        <v>62500000</v>
      </c>
      <c r="T41" s="30">
        <f>(I-Service_Fee)/12*S41</f>
        <v>390624.99999999994</v>
      </c>
      <c r="U41" s="35">
        <f t="shared" si="2"/>
        <v>0</v>
      </c>
      <c r="V41" s="34">
        <f t="shared" si="7"/>
        <v>37500000</v>
      </c>
      <c r="W41" s="30">
        <f>(I-Service_Fee)/12*V41</f>
        <v>234374.99999999997</v>
      </c>
      <c r="X41" s="35">
        <f t="shared" si="8"/>
        <v>0</v>
      </c>
      <c r="Y41" s="32"/>
      <c r="Z41" s="32">
        <f t="shared" si="14"/>
        <v>31</v>
      </c>
      <c r="AA41" s="32">
        <f t="shared" si="9"/>
        <v>2737980.1067430666</v>
      </c>
      <c r="AB41" s="32">
        <f t="shared" si="10"/>
        <v>312500</v>
      </c>
      <c r="AC41" s="32">
        <f t="shared" si="11"/>
        <v>390624.99999999994</v>
      </c>
      <c r="AD41" s="32">
        <f t="shared" si="12"/>
        <v>234374.99999999997</v>
      </c>
    </row>
    <row r="42" spans="1:30" ht="15.75" thickBot="1" x14ac:dyDescent="0.3">
      <c r="A42" s="7">
        <v>32</v>
      </c>
      <c r="B42" s="14">
        <f t="shared" si="3"/>
        <v>205572697.28513515</v>
      </c>
      <c r="C42" s="19">
        <f t="shared" si="4"/>
        <v>1543963.0774184677</v>
      </c>
      <c r="D42" s="14">
        <f>Beg_Balance*I_Period</f>
        <v>1370484.6485675678</v>
      </c>
      <c r="E42" s="15">
        <f>ABS(Scheduled_PMT-Accrued_Interest)</f>
        <v>173478.42885089992</v>
      </c>
      <c r="F42" s="17">
        <f>IF(time&lt;=30,1-(1-Use_CPR*time/30)^(1/12),1-(1-Use_CPR)^(1/12))</f>
        <v>1.0596241035318976E-2</v>
      </c>
      <c r="G42" s="16">
        <f>SMM*(Beg_Balance-Scheduled_Principal)</f>
        <v>2176459.6314674225</v>
      </c>
      <c r="H42" s="14">
        <f>Service_Fee*Beg_Balance/12</f>
        <v>85655.290535472988</v>
      </c>
      <c r="I42" s="15">
        <f>Scheduled_Principal+Prepaid_Principal</f>
        <v>2349938.0603183224</v>
      </c>
      <c r="J42" s="14">
        <f>Accrued_Interest-servicefee</f>
        <v>1284829.3580320948</v>
      </c>
      <c r="K42" s="21">
        <f>Total_Principal+Net_Interest</f>
        <v>3634767.4183504172</v>
      </c>
      <c r="M42" s="33">
        <f t="shared" si="5"/>
        <v>55572697.285135016</v>
      </c>
      <c r="N42" s="30">
        <f>(I-Service_Fee)/12*M42</f>
        <v>347329.35803209385</v>
      </c>
      <c r="O42" s="35">
        <f t="shared" si="0"/>
        <v>2349938.0603183224</v>
      </c>
      <c r="P42" s="33">
        <f t="shared" si="13"/>
        <v>50000000</v>
      </c>
      <c r="Q42" s="30">
        <f>(I-Service_Fee)/12*P42</f>
        <v>312500</v>
      </c>
      <c r="R42" s="34">
        <f t="shared" si="1"/>
        <v>0</v>
      </c>
      <c r="S42" s="33">
        <f t="shared" si="6"/>
        <v>62500000</v>
      </c>
      <c r="T42" s="30">
        <f>(I-Service_Fee)/12*S42</f>
        <v>390624.99999999994</v>
      </c>
      <c r="U42" s="35">
        <f t="shared" si="2"/>
        <v>0</v>
      </c>
      <c r="V42" s="34">
        <f t="shared" si="7"/>
        <v>37500000</v>
      </c>
      <c r="W42" s="30">
        <f>(I-Service_Fee)/12*V42</f>
        <v>234374.99999999997</v>
      </c>
      <c r="X42" s="35">
        <f t="shared" si="8"/>
        <v>0</v>
      </c>
      <c r="Y42" s="32"/>
      <c r="Z42" s="32">
        <f t="shared" si="14"/>
        <v>32</v>
      </c>
      <c r="AA42" s="32">
        <f t="shared" si="9"/>
        <v>2697267.4183504162</v>
      </c>
      <c r="AB42" s="32">
        <f t="shared" si="10"/>
        <v>312500</v>
      </c>
      <c r="AC42" s="32">
        <f t="shared" si="11"/>
        <v>390624.99999999994</v>
      </c>
      <c r="AD42" s="32">
        <f t="shared" si="12"/>
        <v>234374.99999999997</v>
      </c>
    </row>
    <row r="43" spans="1:30" ht="15.75" thickBot="1" x14ac:dyDescent="0.3">
      <c r="A43" s="7">
        <v>33</v>
      </c>
      <c r="B43" s="14">
        <f t="shared" si="3"/>
        <v>203222759.22481683</v>
      </c>
      <c r="C43" s="19">
        <f t="shared" si="4"/>
        <v>1527602.8725005088</v>
      </c>
      <c r="D43" s="14">
        <f>Beg_Balance*I_Period</f>
        <v>1354818.3948321124</v>
      </c>
      <c r="E43" s="15">
        <f>ABS(Scheduled_PMT-Accrued_Interest)</f>
        <v>172784.47766839643</v>
      </c>
      <c r="F43" s="17">
        <f>IF(time&lt;=30,1-(1-Use_CPR*time/30)^(1/12),1-(1-Use_CPR)^(1/12))</f>
        <v>1.0596241035318976E-2</v>
      </c>
      <c r="G43" s="16">
        <f>SMM*(Beg_Balance-Scheduled_Principal)</f>
        <v>2151566.4746362162</v>
      </c>
      <c r="H43" s="14">
        <f>Service_Fee*Beg_Balance/12</f>
        <v>84676.149677007008</v>
      </c>
      <c r="I43" s="15">
        <f>Scheduled_Principal+Prepaid_Principal</f>
        <v>2324350.9523046128</v>
      </c>
      <c r="J43" s="14">
        <f>Accrued_Interest-servicefee</f>
        <v>1270142.2451551054</v>
      </c>
      <c r="K43" s="21">
        <f>Total_Principal+Net_Interest</f>
        <v>3594493.1974597182</v>
      </c>
      <c r="M43" s="33">
        <f t="shared" si="5"/>
        <v>53222759.224816695</v>
      </c>
      <c r="N43" s="30">
        <f>(I-Service_Fee)/12*M43</f>
        <v>332642.24515510432</v>
      </c>
      <c r="O43" s="35">
        <f t="shared" si="0"/>
        <v>2324350.9523046128</v>
      </c>
      <c r="P43" s="33">
        <f t="shared" si="13"/>
        <v>50000000</v>
      </c>
      <c r="Q43" s="30">
        <f>(I-Service_Fee)/12*P43</f>
        <v>312500</v>
      </c>
      <c r="R43" s="34">
        <f t="shared" si="1"/>
        <v>0</v>
      </c>
      <c r="S43" s="33">
        <f t="shared" si="6"/>
        <v>62500000</v>
      </c>
      <c r="T43" s="30">
        <f>(I-Service_Fee)/12*S43</f>
        <v>390624.99999999994</v>
      </c>
      <c r="U43" s="35">
        <f t="shared" si="2"/>
        <v>0</v>
      </c>
      <c r="V43" s="34">
        <f t="shared" si="7"/>
        <v>37500000</v>
      </c>
      <c r="W43" s="30">
        <f>(I-Service_Fee)/12*V43</f>
        <v>234374.99999999997</v>
      </c>
      <c r="X43" s="35">
        <f t="shared" si="8"/>
        <v>0</v>
      </c>
      <c r="Y43" s="32"/>
      <c r="Z43" s="32">
        <f t="shared" si="14"/>
        <v>33</v>
      </c>
      <c r="AA43" s="32">
        <f t="shared" si="9"/>
        <v>2656993.1974597173</v>
      </c>
      <c r="AB43" s="32">
        <f t="shared" si="10"/>
        <v>312500</v>
      </c>
      <c r="AC43" s="32">
        <f t="shared" si="11"/>
        <v>390624.99999999994</v>
      </c>
      <c r="AD43" s="32">
        <f t="shared" si="12"/>
        <v>234374.99999999997</v>
      </c>
    </row>
    <row r="44" spans="1:30" ht="15.75" thickBot="1" x14ac:dyDescent="0.3">
      <c r="A44" s="7">
        <v>34</v>
      </c>
      <c r="B44" s="14">
        <f t="shared" si="3"/>
        <v>200898408.27251223</v>
      </c>
      <c r="C44" s="19">
        <f t="shared" si="4"/>
        <v>1511416.024257248</v>
      </c>
      <c r="D44" s="14">
        <f>Beg_Balance*I_Period</f>
        <v>1339322.7218167484</v>
      </c>
      <c r="E44" s="15">
        <f>ABS(Scheduled_PMT-Accrued_Interest)</f>
        <v>172093.30244049965</v>
      </c>
      <c r="F44" s="17">
        <f>IF(time&lt;=30,1-(1-Use_CPR*time/30)^(1/12),1-(1-Use_CPR)^(1/12))</f>
        <v>1.0596241035318976E-2</v>
      </c>
      <c r="G44" s="16">
        <f>SMM*(Beg_Balance-Scheduled_Principal)</f>
        <v>2126944.4155542357</v>
      </c>
      <c r="H44" s="14">
        <f>Service_Fee*Beg_Balance/12</f>
        <v>83707.670113546759</v>
      </c>
      <c r="I44" s="15">
        <f>Scheduled_Principal+Prepaid_Principal</f>
        <v>2299037.7179947356</v>
      </c>
      <c r="J44" s="14">
        <f>Accrued_Interest-servicefee</f>
        <v>1255615.0517032016</v>
      </c>
      <c r="K44" s="21">
        <f>Total_Principal+Net_Interest</f>
        <v>3554652.7696979372</v>
      </c>
      <c r="M44" s="33">
        <f t="shared" si="5"/>
        <v>50898408.272512078</v>
      </c>
      <c r="N44" s="30">
        <f>(I-Service_Fee)/12*M44</f>
        <v>318115.05170320044</v>
      </c>
      <c r="O44" s="35">
        <f t="shared" si="0"/>
        <v>2299037.7179947356</v>
      </c>
      <c r="P44" s="33">
        <f t="shared" si="13"/>
        <v>50000000</v>
      </c>
      <c r="Q44" s="30">
        <f>(I-Service_Fee)/12*P44</f>
        <v>312500</v>
      </c>
      <c r="R44" s="34">
        <f t="shared" si="1"/>
        <v>0</v>
      </c>
      <c r="S44" s="33">
        <f t="shared" si="6"/>
        <v>62500000</v>
      </c>
      <c r="T44" s="30">
        <f>(I-Service_Fee)/12*S44</f>
        <v>390624.99999999994</v>
      </c>
      <c r="U44" s="35">
        <f t="shared" si="2"/>
        <v>0</v>
      </c>
      <c r="V44" s="34">
        <f t="shared" si="7"/>
        <v>37500000</v>
      </c>
      <c r="W44" s="30">
        <f>(I-Service_Fee)/12*V44</f>
        <v>234374.99999999997</v>
      </c>
      <c r="X44" s="35">
        <f t="shared" si="8"/>
        <v>0</v>
      </c>
      <c r="Y44" s="32"/>
      <c r="Z44" s="32">
        <f t="shared" si="14"/>
        <v>34</v>
      </c>
      <c r="AA44" s="32">
        <f t="shared" si="9"/>
        <v>2617152.7696979363</v>
      </c>
      <c r="AB44" s="32">
        <f t="shared" si="10"/>
        <v>312500</v>
      </c>
      <c r="AC44" s="32">
        <f t="shared" si="11"/>
        <v>390624.99999999994</v>
      </c>
      <c r="AD44" s="32">
        <f t="shared" si="12"/>
        <v>234374.99999999997</v>
      </c>
    </row>
    <row r="45" spans="1:30" ht="15.75" thickBot="1" x14ac:dyDescent="0.3">
      <c r="A45" s="7">
        <v>35</v>
      </c>
      <c r="B45" s="14">
        <f t="shared" si="3"/>
        <v>198599370.55451748</v>
      </c>
      <c r="C45" s="19">
        <f t="shared" si="4"/>
        <v>1495400.6957595744</v>
      </c>
      <c r="D45" s="14">
        <f>Beg_Balance*I_Period</f>
        <v>1323995.8036967833</v>
      </c>
      <c r="E45" s="15">
        <f>ABS(Scheduled_PMT-Accrued_Interest)</f>
        <v>171404.89206279116</v>
      </c>
      <c r="F45" s="17">
        <f>IF(time&lt;=30,1-(1-Use_CPR*time/30)^(1/12),1-(1-Use_CPR)^(1/12))</f>
        <v>1.0596241035318976E-2</v>
      </c>
      <c r="G45" s="16">
        <f>SMM*(Beg_Balance-Scheduled_Principal)</f>
        <v>2102590.5523073673</v>
      </c>
      <c r="H45" s="14">
        <f>Service_Fee*Beg_Balance/12</f>
        <v>82749.737731048954</v>
      </c>
      <c r="I45" s="15">
        <f>Scheduled_Principal+Prepaid_Principal</f>
        <v>2273995.4443701585</v>
      </c>
      <c r="J45" s="14">
        <f>Accrued_Interest-servicefee</f>
        <v>1241246.0659657344</v>
      </c>
      <c r="K45" s="21">
        <f>Total_Principal+Net_Interest</f>
        <v>3515241.5103358929</v>
      </c>
      <c r="M45" s="33">
        <f t="shared" si="5"/>
        <v>48599370.554517344</v>
      </c>
      <c r="N45" s="30">
        <f>(I-Service_Fee)/12*M45</f>
        <v>303746.06596573337</v>
      </c>
      <c r="O45" s="35">
        <f t="shared" si="0"/>
        <v>2273995.4443701585</v>
      </c>
      <c r="P45" s="33">
        <f t="shared" si="13"/>
        <v>50000000</v>
      </c>
      <c r="Q45" s="30">
        <f>(I-Service_Fee)/12*P45</f>
        <v>312500</v>
      </c>
      <c r="R45" s="34">
        <f t="shared" si="1"/>
        <v>0</v>
      </c>
      <c r="S45" s="33">
        <f t="shared" si="6"/>
        <v>62500000</v>
      </c>
      <c r="T45" s="30">
        <f>(I-Service_Fee)/12*S45</f>
        <v>390624.99999999994</v>
      </c>
      <c r="U45" s="35">
        <f t="shared" si="2"/>
        <v>0</v>
      </c>
      <c r="V45" s="34">
        <f t="shared" si="7"/>
        <v>37500000</v>
      </c>
      <c r="W45" s="30">
        <f>(I-Service_Fee)/12*V45</f>
        <v>234374.99999999997</v>
      </c>
      <c r="X45" s="35">
        <f t="shared" si="8"/>
        <v>0</v>
      </c>
      <c r="Y45" s="32"/>
      <c r="Z45" s="32">
        <f t="shared" si="14"/>
        <v>35</v>
      </c>
      <c r="AA45" s="32">
        <f t="shared" si="9"/>
        <v>2577741.510335892</v>
      </c>
      <c r="AB45" s="32">
        <f t="shared" si="10"/>
        <v>312500</v>
      </c>
      <c r="AC45" s="32">
        <f t="shared" si="11"/>
        <v>390624.99999999994</v>
      </c>
      <c r="AD45" s="32">
        <f t="shared" si="12"/>
        <v>234374.99999999997</v>
      </c>
    </row>
    <row r="46" spans="1:30" ht="15.75" thickBot="1" x14ac:dyDescent="0.3">
      <c r="A46" s="7">
        <v>36</v>
      </c>
      <c r="B46" s="14">
        <f t="shared" si="3"/>
        <v>196325375.11014733</v>
      </c>
      <c r="C46" s="19">
        <f t="shared" si="4"/>
        <v>1479555.0695429223</v>
      </c>
      <c r="D46" s="14">
        <f>Beg_Balance*I_Period</f>
        <v>1308835.834067649</v>
      </c>
      <c r="E46" s="15">
        <f>ABS(Scheduled_PMT-Accrued_Interest)</f>
        <v>170719.23547527334</v>
      </c>
      <c r="F46" s="17">
        <f>IF(time&lt;=30,1-(1-Use_CPR*time/30)^(1/12),1-(1-Use_CPR)^(1/12))</f>
        <v>1.0596241035318976E-2</v>
      </c>
      <c r="G46" s="16">
        <f>SMM*(Beg_Balance-Scheduled_Principal)</f>
        <v>2078502.0138480726</v>
      </c>
      <c r="H46" s="14">
        <f>Service_Fee*Beg_Balance/12</f>
        <v>81802.239629228061</v>
      </c>
      <c r="I46" s="15">
        <f>Scheduled_Principal+Prepaid_Principal</f>
        <v>2249221.2493233457</v>
      </c>
      <c r="J46" s="14">
        <f>Accrued_Interest-servicefee</f>
        <v>1227033.5944384208</v>
      </c>
      <c r="K46" s="21">
        <f>Total_Principal+Net_Interest</f>
        <v>3476254.8437617663</v>
      </c>
      <c r="M46" s="33">
        <f t="shared" si="5"/>
        <v>46325375.110147186</v>
      </c>
      <c r="N46" s="30">
        <f>(I-Service_Fee)/12*M46</f>
        <v>289533.59443841991</v>
      </c>
      <c r="O46" s="35">
        <f t="shared" si="0"/>
        <v>2249221.2493233457</v>
      </c>
      <c r="P46" s="33">
        <f t="shared" si="13"/>
        <v>50000000</v>
      </c>
      <c r="Q46" s="30">
        <f>(I-Service_Fee)/12*P46</f>
        <v>312500</v>
      </c>
      <c r="R46" s="34">
        <f t="shared" si="1"/>
        <v>0</v>
      </c>
      <c r="S46" s="33">
        <f t="shared" si="6"/>
        <v>62500000</v>
      </c>
      <c r="T46" s="30">
        <f>(I-Service_Fee)/12*S46</f>
        <v>390624.99999999994</v>
      </c>
      <c r="U46" s="35">
        <f t="shared" si="2"/>
        <v>0</v>
      </c>
      <c r="V46" s="34">
        <f t="shared" si="7"/>
        <v>37500000</v>
      </c>
      <c r="W46" s="30">
        <f>(I-Service_Fee)/12*V46</f>
        <v>234374.99999999997</v>
      </c>
      <c r="X46" s="35">
        <f t="shared" si="8"/>
        <v>0</v>
      </c>
      <c r="Y46" s="32"/>
      <c r="Z46" s="32">
        <f t="shared" si="14"/>
        <v>36</v>
      </c>
      <c r="AA46" s="32">
        <f t="shared" si="9"/>
        <v>2538754.8437617654</v>
      </c>
      <c r="AB46" s="32">
        <f t="shared" si="10"/>
        <v>312500</v>
      </c>
      <c r="AC46" s="32">
        <f t="shared" si="11"/>
        <v>390624.99999999994</v>
      </c>
      <c r="AD46" s="32">
        <f t="shared" si="12"/>
        <v>234374.99999999997</v>
      </c>
    </row>
    <row r="47" spans="1:30" ht="15.75" thickBot="1" x14ac:dyDescent="0.3">
      <c r="A47" s="7">
        <v>37</v>
      </c>
      <c r="B47" s="14">
        <f t="shared" si="3"/>
        <v>194076153.86082399</v>
      </c>
      <c r="C47" s="19">
        <f t="shared" si="4"/>
        <v>1463877.3474010176</v>
      </c>
      <c r="D47" s="14">
        <f>Beg_Balance*I_Period</f>
        <v>1293841.0257388267</v>
      </c>
      <c r="E47" s="15">
        <f>ABS(Scheduled_PMT-Accrued_Interest)</f>
        <v>170036.32166219084</v>
      </c>
      <c r="F47" s="17">
        <f>IF(time&lt;=30,1-(1-Use_CPR*time/30)^(1/12),1-(1-Use_CPR)^(1/12))</f>
        <v>1.0596241035318976E-2</v>
      </c>
      <c r="G47" s="16">
        <f>SMM*(Beg_Balance-Scheduled_Principal)</f>
        <v>2054675.959667851</v>
      </c>
      <c r="H47" s="14">
        <f>Service_Fee*Beg_Balance/12</f>
        <v>80865.06410867667</v>
      </c>
      <c r="I47" s="15">
        <f>Scheduled_Principal+Prepaid_Principal</f>
        <v>2224712.2813300416</v>
      </c>
      <c r="J47" s="14">
        <f>Accrued_Interest-servicefee</f>
        <v>1212975.96163015</v>
      </c>
      <c r="K47" s="21">
        <f>Total_Principal+Net_Interest</f>
        <v>3437688.2429601913</v>
      </c>
      <c r="M47" s="33">
        <f t="shared" si="5"/>
        <v>44076153.86082384</v>
      </c>
      <c r="N47" s="30">
        <f>(I-Service_Fee)/12*M47</f>
        <v>275475.96163014899</v>
      </c>
      <c r="O47" s="35">
        <f t="shared" si="0"/>
        <v>2224712.2813300416</v>
      </c>
      <c r="P47" s="33">
        <f t="shared" si="13"/>
        <v>50000000</v>
      </c>
      <c r="Q47" s="30">
        <f>(I-Service_Fee)/12*P47</f>
        <v>312500</v>
      </c>
      <c r="R47" s="34">
        <f t="shared" si="1"/>
        <v>0</v>
      </c>
      <c r="S47" s="33">
        <f t="shared" si="6"/>
        <v>62500000</v>
      </c>
      <c r="T47" s="30">
        <f>(I-Service_Fee)/12*S47</f>
        <v>390624.99999999994</v>
      </c>
      <c r="U47" s="35">
        <f t="shared" si="2"/>
        <v>0</v>
      </c>
      <c r="V47" s="34">
        <f t="shared" si="7"/>
        <v>37500000</v>
      </c>
      <c r="W47" s="30">
        <f>(I-Service_Fee)/12*V47</f>
        <v>234374.99999999997</v>
      </c>
      <c r="X47" s="35">
        <f t="shared" si="8"/>
        <v>0</v>
      </c>
      <c r="Y47" s="32"/>
      <c r="Z47" s="32">
        <f t="shared" si="14"/>
        <v>37</v>
      </c>
      <c r="AA47" s="32">
        <f t="shared" si="9"/>
        <v>2500188.2429601904</v>
      </c>
      <c r="AB47" s="32">
        <f t="shared" si="10"/>
        <v>312500</v>
      </c>
      <c r="AC47" s="32">
        <f t="shared" si="11"/>
        <v>390624.99999999994</v>
      </c>
      <c r="AD47" s="32">
        <f t="shared" si="12"/>
        <v>234374.99999999997</v>
      </c>
    </row>
    <row r="48" spans="1:30" ht="15.75" thickBot="1" x14ac:dyDescent="0.3">
      <c r="A48" s="7">
        <v>38</v>
      </c>
      <c r="B48" s="14">
        <f t="shared" si="3"/>
        <v>191851441.57949394</v>
      </c>
      <c r="C48" s="19">
        <f t="shared" si="4"/>
        <v>1448365.7501818128</v>
      </c>
      <c r="D48" s="14">
        <f>Beg_Balance*I_Period</f>
        <v>1279009.6105299597</v>
      </c>
      <c r="E48" s="15">
        <f>ABS(Scheduled_PMT-Accrued_Interest)</f>
        <v>169356.13965185313</v>
      </c>
      <c r="F48" s="17">
        <f>IF(time&lt;=30,1-(1-Use_CPR*time/30)^(1/12),1-(1-Use_CPR)^(1/12))</f>
        <v>1.0596241035318976E-2</v>
      </c>
      <c r="G48" s="16">
        <f>SMM*(Beg_Balance-Scheduled_Principal)</f>
        <v>2031109.5794731725</v>
      </c>
      <c r="H48" s="14">
        <f>Service_Fee*Beg_Balance/12</f>
        <v>79938.100658122479</v>
      </c>
      <c r="I48" s="15">
        <f>Scheduled_Principal+Prepaid_Principal</f>
        <v>2200465.7191250259</v>
      </c>
      <c r="J48" s="14">
        <f>Accrued_Interest-servicefee</f>
        <v>1199071.5098718372</v>
      </c>
      <c r="K48" s="21">
        <f>Total_Principal+Net_Interest</f>
        <v>3399537.2289968631</v>
      </c>
      <c r="M48" s="33">
        <f t="shared" si="5"/>
        <v>41851441.579493798</v>
      </c>
      <c r="N48" s="30">
        <f>(I-Service_Fee)/12*M48</f>
        <v>261571.50987183623</v>
      </c>
      <c r="O48" s="35">
        <f t="shared" si="0"/>
        <v>2200465.7191250259</v>
      </c>
      <c r="P48" s="33">
        <f t="shared" si="13"/>
        <v>50000000</v>
      </c>
      <c r="Q48" s="30">
        <f>(I-Service_Fee)/12*P48</f>
        <v>312500</v>
      </c>
      <c r="R48" s="34">
        <f t="shared" si="1"/>
        <v>0</v>
      </c>
      <c r="S48" s="33">
        <f t="shared" si="6"/>
        <v>62500000</v>
      </c>
      <c r="T48" s="30">
        <f>(I-Service_Fee)/12*S48</f>
        <v>390624.99999999994</v>
      </c>
      <c r="U48" s="35">
        <f t="shared" si="2"/>
        <v>0</v>
      </c>
      <c r="V48" s="34">
        <f t="shared" si="7"/>
        <v>37500000</v>
      </c>
      <c r="W48" s="30">
        <f>(I-Service_Fee)/12*V48</f>
        <v>234374.99999999997</v>
      </c>
      <c r="X48" s="35">
        <f t="shared" si="8"/>
        <v>0</v>
      </c>
      <c r="Y48" s="32"/>
      <c r="Z48" s="32">
        <f t="shared" si="14"/>
        <v>38</v>
      </c>
      <c r="AA48" s="32">
        <f t="shared" si="9"/>
        <v>2462037.2289968622</v>
      </c>
      <c r="AB48" s="32">
        <f t="shared" si="10"/>
        <v>312500</v>
      </c>
      <c r="AC48" s="32">
        <f t="shared" si="11"/>
        <v>390624.99999999994</v>
      </c>
      <c r="AD48" s="32">
        <f t="shared" si="12"/>
        <v>234374.99999999997</v>
      </c>
    </row>
    <row r="49" spans="1:30" ht="15.75" thickBot="1" x14ac:dyDescent="0.3">
      <c r="A49" s="7">
        <v>39</v>
      </c>
      <c r="B49" s="14">
        <f t="shared" si="3"/>
        <v>189650975.86036891</v>
      </c>
      <c r="C49" s="19">
        <f t="shared" si="4"/>
        <v>1433018.5175855856</v>
      </c>
      <c r="D49" s="14">
        <f>Beg_Balance*I_Period</f>
        <v>1264339.8390691262</v>
      </c>
      <c r="E49" s="15">
        <f>ABS(Scheduled_PMT-Accrued_Interest)</f>
        <v>168678.67851645942</v>
      </c>
      <c r="F49" s="17">
        <f>IF(time&lt;=30,1-(1-Use_CPR*time/30)^(1/12),1-(1-Use_CPR)^(1/12))</f>
        <v>1.0596241035318976E-2</v>
      </c>
      <c r="G49" s="16">
        <f>SMM*(Beg_Balance-Scheduled_Principal)</f>
        <v>2007800.0928648503</v>
      </c>
      <c r="H49" s="14">
        <f>Service_Fee*Beg_Balance/12</f>
        <v>79021.239941820371</v>
      </c>
      <c r="I49" s="15">
        <f>Scheduled_Principal+Prepaid_Principal</f>
        <v>2176478.7713813097</v>
      </c>
      <c r="J49" s="14">
        <f>Accrued_Interest-servicefee</f>
        <v>1185318.5991273059</v>
      </c>
      <c r="K49" s="21">
        <f>Total_Principal+Net_Interest</f>
        <v>3361797.3705086159</v>
      </c>
      <c r="M49" s="33">
        <f t="shared" si="5"/>
        <v>39650975.860368773</v>
      </c>
      <c r="N49" s="30">
        <f>(I-Service_Fee)/12*M49</f>
        <v>247818.5991273048</v>
      </c>
      <c r="O49" s="35">
        <f t="shared" si="0"/>
        <v>2176478.7713813097</v>
      </c>
      <c r="P49" s="33">
        <f t="shared" si="13"/>
        <v>50000000</v>
      </c>
      <c r="Q49" s="30">
        <f>(I-Service_Fee)/12*P49</f>
        <v>312500</v>
      </c>
      <c r="R49" s="34">
        <f t="shared" si="1"/>
        <v>0</v>
      </c>
      <c r="S49" s="33">
        <f t="shared" si="6"/>
        <v>62500000</v>
      </c>
      <c r="T49" s="30">
        <f>(I-Service_Fee)/12*S49</f>
        <v>390624.99999999994</v>
      </c>
      <c r="U49" s="35">
        <f t="shared" si="2"/>
        <v>0</v>
      </c>
      <c r="V49" s="34">
        <f t="shared" si="7"/>
        <v>37500000</v>
      </c>
      <c r="W49" s="30">
        <f>(I-Service_Fee)/12*V49</f>
        <v>234374.99999999997</v>
      </c>
      <c r="X49" s="35">
        <f t="shared" si="8"/>
        <v>0</v>
      </c>
      <c r="Y49" s="32"/>
      <c r="Z49" s="32">
        <f t="shared" si="14"/>
        <v>39</v>
      </c>
      <c r="AA49" s="32">
        <f t="shared" si="9"/>
        <v>2424297.3705086145</v>
      </c>
      <c r="AB49" s="32">
        <f t="shared" si="10"/>
        <v>312500</v>
      </c>
      <c r="AC49" s="32">
        <f t="shared" si="11"/>
        <v>390624.99999999994</v>
      </c>
      <c r="AD49" s="32">
        <f t="shared" si="12"/>
        <v>234374.99999999997</v>
      </c>
    </row>
    <row r="50" spans="1:30" ht="15.75" thickBot="1" x14ac:dyDescent="0.3">
      <c r="A50" s="7">
        <v>40</v>
      </c>
      <c r="B50" s="14">
        <f t="shared" si="3"/>
        <v>187474497.08898759</v>
      </c>
      <c r="C50" s="19">
        <f t="shared" si="4"/>
        <v>1417833.9079651735</v>
      </c>
      <c r="D50" s="14">
        <f>Beg_Balance*I_Period</f>
        <v>1249829.9805932506</v>
      </c>
      <c r="E50" s="15">
        <f>ABS(Scheduled_PMT-Accrued_Interest)</f>
        <v>168003.92737192288</v>
      </c>
      <c r="F50" s="17">
        <f>IF(time&lt;=30,1-(1-Use_CPR*time/30)^(1/12),1-(1-Use_CPR)^(1/12))</f>
        <v>1.0596241035318976E-2</v>
      </c>
      <c r="G50" s="16">
        <f>SMM*(Beg_Balance-Scheduled_Principal)</f>
        <v>1984744.7490208051</v>
      </c>
      <c r="H50" s="14">
        <f>Service_Fee*Beg_Balance/12</f>
        <v>78114.373787078162</v>
      </c>
      <c r="I50" s="15">
        <f>Scheduled_Principal+Prepaid_Principal</f>
        <v>2152748.676392728</v>
      </c>
      <c r="J50" s="14">
        <f>Accrued_Interest-servicefee</f>
        <v>1171715.6068061725</v>
      </c>
      <c r="K50" s="21">
        <f>Total_Principal+Net_Interest</f>
        <v>3324464.2831989005</v>
      </c>
      <c r="M50" s="33">
        <f t="shared" si="5"/>
        <v>37474497.088987462</v>
      </c>
      <c r="N50" s="30">
        <f>(I-Service_Fee)/12*M50</f>
        <v>234215.60680617162</v>
      </c>
      <c r="O50" s="35">
        <f t="shared" si="0"/>
        <v>2152748.676392728</v>
      </c>
      <c r="P50" s="33">
        <f t="shared" si="13"/>
        <v>50000000</v>
      </c>
      <c r="Q50" s="30">
        <f>(I-Service_Fee)/12*P50</f>
        <v>312500</v>
      </c>
      <c r="R50" s="34">
        <f t="shared" si="1"/>
        <v>0</v>
      </c>
      <c r="S50" s="33">
        <f t="shared" si="6"/>
        <v>62500000</v>
      </c>
      <c r="T50" s="30">
        <f>(I-Service_Fee)/12*S50</f>
        <v>390624.99999999994</v>
      </c>
      <c r="U50" s="35">
        <f t="shared" si="2"/>
        <v>0</v>
      </c>
      <c r="V50" s="34">
        <f t="shared" si="7"/>
        <v>37500000</v>
      </c>
      <c r="W50" s="30">
        <f>(I-Service_Fee)/12*V50</f>
        <v>234374.99999999997</v>
      </c>
      <c r="X50" s="35">
        <f t="shared" si="8"/>
        <v>0</v>
      </c>
      <c r="Y50" s="32"/>
      <c r="Z50" s="32">
        <f t="shared" si="14"/>
        <v>40</v>
      </c>
      <c r="AA50" s="32">
        <f t="shared" si="9"/>
        <v>2386964.2831988996</v>
      </c>
      <c r="AB50" s="32">
        <f t="shared" si="10"/>
        <v>312500</v>
      </c>
      <c r="AC50" s="32">
        <f t="shared" si="11"/>
        <v>390624.99999999994</v>
      </c>
      <c r="AD50" s="32">
        <f t="shared" si="12"/>
        <v>234374.99999999997</v>
      </c>
    </row>
    <row r="51" spans="1:30" ht="15.75" thickBot="1" x14ac:dyDescent="0.3">
      <c r="A51" s="7">
        <v>41</v>
      </c>
      <c r="B51" s="14">
        <f t="shared" si="3"/>
        <v>185321748.41259485</v>
      </c>
      <c r="C51" s="19">
        <f t="shared" si="4"/>
        <v>1402810.1981283261</v>
      </c>
      <c r="D51" s="14">
        <f>Beg_Balance*I_Period</f>
        <v>1235478.3227506324</v>
      </c>
      <c r="E51" s="15">
        <f>ABS(Scheduled_PMT-Accrued_Interest)</f>
        <v>167331.87537769368</v>
      </c>
      <c r="F51" s="17">
        <f>IF(time&lt;=30,1-(1-Use_CPR*time/30)^(1/12),1-(1-Use_CPR)^(1/12))</f>
        <v>1.0596241035318976E-2</v>
      </c>
      <c r="G51" s="16">
        <f>SMM*(Beg_Balance-Scheduled_Principal)</f>
        <v>1961940.826382203</v>
      </c>
      <c r="H51" s="14">
        <f>Service_Fee*Beg_Balance/12</f>
        <v>77217.395171914526</v>
      </c>
      <c r="I51" s="15">
        <f>Scheduled_Principal+Prepaid_Principal</f>
        <v>2129272.7017598967</v>
      </c>
      <c r="J51" s="14">
        <f>Accrued_Interest-servicefee</f>
        <v>1158260.9275787179</v>
      </c>
      <c r="K51" s="21">
        <f>Total_Principal+Net_Interest</f>
        <v>3287533.6293386146</v>
      </c>
      <c r="M51" s="33">
        <f t="shared" si="5"/>
        <v>35321748.412594736</v>
      </c>
      <c r="N51" s="30">
        <f>(I-Service_Fee)/12*M51</f>
        <v>220760.92757871709</v>
      </c>
      <c r="O51" s="35">
        <f t="shared" si="0"/>
        <v>2129272.7017598967</v>
      </c>
      <c r="P51" s="33">
        <f t="shared" si="13"/>
        <v>50000000</v>
      </c>
      <c r="Q51" s="30">
        <f>(I-Service_Fee)/12*P51</f>
        <v>312500</v>
      </c>
      <c r="R51" s="34">
        <f t="shared" si="1"/>
        <v>0</v>
      </c>
      <c r="S51" s="33">
        <f t="shared" si="6"/>
        <v>62500000</v>
      </c>
      <c r="T51" s="30">
        <f>(I-Service_Fee)/12*S51</f>
        <v>390624.99999999994</v>
      </c>
      <c r="U51" s="35">
        <f t="shared" si="2"/>
        <v>0</v>
      </c>
      <c r="V51" s="34">
        <f t="shared" si="7"/>
        <v>37500000</v>
      </c>
      <c r="W51" s="30">
        <f>(I-Service_Fee)/12*V51</f>
        <v>234374.99999999997</v>
      </c>
      <c r="X51" s="35">
        <f t="shared" si="8"/>
        <v>0</v>
      </c>
      <c r="Y51" s="32"/>
      <c r="Z51" s="32">
        <f t="shared" si="14"/>
        <v>41</v>
      </c>
      <c r="AA51" s="32">
        <f t="shared" si="9"/>
        <v>2350033.6293386137</v>
      </c>
      <c r="AB51" s="32">
        <f t="shared" si="10"/>
        <v>312500</v>
      </c>
      <c r="AC51" s="32">
        <f t="shared" si="11"/>
        <v>390624.99999999994</v>
      </c>
      <c r="AD51" s="32">
        <f t="shared" si="12"/>
        <v>234374.99999999997</v>
      </c>
    </row>
    <row r="52" spans="1:30" ht="15.75" thickBot="1" x14ac:dyDescent="0.3">
      <c r="A52" s="7">
        <v>42</v>
      </c>
      <c r="B52" s="14">
        <f t="shared" si="3"/>
        <v>183192475.71083495</v>
      </c>
      <c r="C52" s="19">
        <f t="shared" si="4"/>
        <v>1387945.6831421547</v>
      </c>
      <c r="D52" s="14">
        <f>Beg_Balance*I_Period</f>
        <v>1221283.1714055664</v>
      </c>
      <c r="E52" s="15">
        <f>ABS(Scheduled_PMT-Accrued_Interest)</f>
        <v>166662.51173658832</v>
      </c>
      <c r="F52" s="17">
        <f>IF(time&lt;=30,1-(1-Use_CPR*time/30)^(1/12),1-(1-Use_CPR)^(1/12))</f>
        <v>1.0596241035318976E-2</v>
      </c>
      <c r="G52" s="16">
        <f>SMM*(Beg_Balance-Scheduled_Principal)</f>
        <v>1939385.6323429113</v>
      </c>
      <c r="H52" s="14">
        <f>Service_Fee*Beg_Balance/12</f>
        <v>76330.198212847899</v>
      </c>
      <c r="I52" s="15">
        <f>Scheduled_Principal+Prepaid_Principal</f>
        <v>2106048.1440794999</v>
      </c>
      <c r="J52" s="14">
        <f>Accrued_Interest-servicefee</f>
        <v>1144952.9731927186</v>
      </c>
      <c r="K52" s="21">
        <f>Total_Principal+Net_Interest</f>
        <v>3251001.1172722187</v>
      </c>
      <c r="M52" s="33">
        <f t="shared" si="5"/>
        <v>33192475.710834838</v>
      </c>
      <c r="N52" s="30">
        <f>(I-Service_Fee)/12*M52</f>
        <v>207452.97319271773</v>
      </c>
      <c r="O52" s="35">
        <f t="shared" si="0"/>
        <v>2106048.1440794999</v>
      </c>
      <c r="P52" s="33">
        <f t="shared" si="13"/>
        <v>50000000</v>
      </c>
      <c r="Q52" s="30">
        <f>(I-Service_Fee)/12*P52</f>
        <v>312500</v>
      </c>
      <c r="R52" s="34">
        <f t="shared" si="1"/>
        <v>0</v>
      </c>
      <c r="S52" s="33">
        <f t="shared" si="6"/>
        <v>62500000</v>
      </c>
      <c r="T52" s="30">
        <f>(I-Service_Fee)/12*S52</f>
        <v>390624.99999999994</v>
      </c>
      <c r="U52" s="35">
        <f t="shared" si="2"/>
        <v>0</v>
      </c>
      <c r="V52" s="34">
        <f t="shared" si="7"/>
        <v>37500000</v>
      </c>
      <c r="W52" s="30">
        <f>(I-Service_Fee)/12*V52</f>
        <v>234374.99999999997</v>
      </c>
      <c r="X52" s="35">
        <f t="shared" si="8"/>
        <v>0</v>
      </c>
      <c r="Y52" s="32"/>
      <c r="Z52" s="32">
        <f t="shared" si="14"/>
        <v>42</v>
      </c>
      <c r="AA52" s="32">
        <f t="shared" si="9"/>
        <v>2313501.1172722178</v>
      </c>
      <c r="AB52" s="32">
        <f t="shared" si="10"/>
        <v>312500</v>
      </c>
      <c r="AC52" s="32">
        <f t="shared" si="11"/>
        <v>390624.99999999994</v>
      </c>
      <c r="AD52" s="32">
        <f t="shared" si="12"/>
        <v>234374.99999999997</v>
      </c>
    </row>
    <row r="53" spans="1:30" ht="15.75" thickBot="1" x14ac:dyDescent="0.3">
      <c r="A53" s="7">
        <v>43</v>
      </c>
      <c r="B53" s="14">
        <f t="shared" si="3"/>
        <v>181086427.56675544</v>
      </c>
      <c r="C53" s="19">
        <f t="shared" si="4"/>
        <v>1373238.6761396499</v>
      </c>
      <c r="D53" s="14">
        <f>Beg_Balance*I_Period</f>
        <v>1207242.8504450363</v>
      </c>
      <c r="E53" s="15">
        <f>ABS(Scheduled_PMT-Accrued_Interest)</f>
        <v>165995.82569461362</v>
      </c>
      <c r="F53" s="17">
        <f>IF(time&lt;=30,1-(1-Use_CPR*time/30)^(1/12),1-(1-Use_CPR)^(1/12))</f>
        <v>1.0596241035318976E-2</v>
      </c>
      <c r="G53" s="16">
        <f>SMM*(Beg_Balance-Scheduled_Principal)</f>
        <v>1917076.5029422545</v>
      </c>
      <c r="H53" s="14">
        <f>Service_Fee*Beg_Balance/12</f>
        <v>75452.678152814769</v>
      </c>
      <c r="I53" s="15">
        <f>Scheduled_Principal+Prepaid_Principal</f>
        <v>2083072.3286368682</v>
      </c>
      <c r="J53" s="14">
        <f>Accrued_Interest-servicefee</f>
        <v>1131790.1722922216</v>
      </c>
      <c r="K53" s="21">
        <f>Total_Principal+Net_Interest</f>
        <v>3214862.5009290897</v>
      </c>
      <c r="M53" s="33">
        <f t="shared" si="5"/>
        <v>31086427.56675534</v>
      </c>
      <c r="N53" s="30">
        <f>(I-Service_Fee)/12*M53</f>
        <v>194290.17229222084</v>
      </c>
      <c r="O53" s="35">
        <f t="shared" si="0"/>
        <v>2083072.3286368682</v>
      </c>
      <c r="P53" s="33">
        <f t="shared" si="13"/>
        <v>50000000</v>
      </c>
      <c r="Q53" s="30">
        <f>(I-Service_Fee)/12*P53</f>
        <v>312500</v>
      </c>
      <c r="R53" s="34">
        <f t="shared" si="1"/>
        <v>0</v>
      </c>
      <c r="S53" s="33">
        <f t="shared" si="6"/>
        <v>62500000</v>
      </c>
      <c r="T53" s="30">
        <f>(I-Service_Fee)/12*S53</f>
        <v>390624.99999999994</v>
      </c>
      <c r="U53" s="35">
        <f t="shared" si="2"/>
        <v>0</v>
      </c>
      <c r="V53" s="34">
        <f t="shared" si="7"/>
        <v>37500000</v>
      </c>
      <c r="W53" s="30">
        <f>(I-Service_Fee)/12*V53</f>
        <v>234374.99999999997</v>
      </c>
      <c r="X53" s="35">
        <f t="shared" si="8"/>
        <v>0</v>
      </c>
      <c r="Y53" s="32"/>
      <c r="Z53" s="32">
        <f t="shared" si="14"/>
        <v>43</v>
      </c>
      <c r="AA53" s="32">
        <f t="shared" si="9"/>
        <v>2277362.5009290888</v>
      </c>
      <c r="AB53" s="32">
        <f t="shared" si="10"/>
        <v>312500</v>
      </c>
      <c r="AC53" s="32">
        <f t="shared" si="11"/>
        <v>390624.99999999994</v>
      </c>
      <c r="AD53" s="32">
        <f t="shared" si="12"/>
        <v>234374.99999999997</v>
      </c>
    </row>
    <row r="54" spans="1:30" ht="15.75" thickBot="1" x14ac:dyDescent="0.3">
      <c r="A54" s="7">
        <v>44</v>
      </c>
      <c r="B54" s="14">
        <f t="shared" si="3"/>
        <v>179003355.23811859</v>
      </c>
      <c r="C54" s="19">
        <f t="shared" si="4"/>
        <v>1358687.5081282519</v>
      </c>
      <c r="D54" s="14">
        <f>Beg_Balance*I_Period</f>
        <v>1193355.7015874574</v>
      </c>
      <c r="E54" s="15">
        <f>ABS(Scheduled_PMT-Accrued_Interest)</f>
        <v>165331.80654079444</v>
      </c>
      <c r="F54" s="17">
        <f>IF(time&lt;=30,1-(1-Use_CPR*time/30)^(1/12),1-(1-Use_CPR)^(1/12))</f>
        <v>1.0596241035318976E-2</v>
      </c>
      <c r="G54" s="16">
        <f>SMM*(Beg_Balance-Scheduled_Principal)</f>
        <v>1895010.8025610212</v>
      </c>
      <c r="H54" s="14">
        <f>Service_Fee*Beg_Balance/12</f>
        <v>74584.731349216076</v>
      </c>
      <c r="I54" s="15">
        <f>Scheduled_Principal+Prepaid_Principal</f>
        <v>2060342.6091018156</v>
      </c>
      <c r="J54" s="14">
        <f>Accrued_Interest-servicefee</f>
        <v>1118770.9702382414</v>
      </c>
      <c r="K54" s="21">
        <f>Total_Principal+Net_Interest</f>
        <v>3179113.579340057</v>
      </c>
      <c r="M54" s="33">
        <f t="shared" si="5"/>
        <v>29003355.23811847</v>
      </c>
      <c r="N54" s="30">
        <f>(I-Service_Fee)/12*M54</f>
        <v>181270.97023824041</v>
      </c>
      <c r="O54" s="35">
        <f t="shared" si="0"/>
        <v>2060342.6091018156</v>
      </c>
      <c r="P54" s="33">
        <f t="shared" si="13"/>
        <v>50000000</v>
      </c>
      <c r="Q54" s="30">
        <f>(I-Service_Fee)/12*P54</f>
        <v>312500</v>
      </c>
      <c r="R54" s="34">
        <f t="shared" si="1"/>
        <v>0</v>
      </c>
      <c r="S54" s="33">
        <f t="shared" si="6"/>
        <v>62500000</v>
      </c>
      <c r="T54" s="30">
        <f>(I-Service_Fee)/12*S54</f>
        <v>390624.99999999994</v>
      </c>
      <c r="U54" s="35">
        <f t="shared" si="2"/>
        <v>0</v>
      </c>
      <c r="V54" s="34">
        <f t="shared" si="7"/>
        <v>37500000</v>
      </c>
      <c r="W54" s="30">
        <f>(I-Service_Fee)/12*V54</f>
        <v>234374.99999999997</v>
      </c>
      <c r="X54" s="35">
        <f t="shared" si="8"/>
        <v>0</v>
      </c>
      <c r="Y54" s="32"/>
      <c r="Z54" s="32">
        <f t="shared" si="14"/>
        <v>44</v>
      </c>
      <c r="AA54" s="32">
        <f t="shared" si="9"/>
        <v>2241613.5793400561</v>
      </c>
      <c r="AB54" s="32">
        <f t="shared" si="10"/>
        <v>312500</v>
      </c>
      <c r="AC54" s="32">
        <f t="shared" si="11"/>
        <v>390624.99999999994</v>
      </c>
      <c r="AD54" s="32">
        <f t="shared" si="12"/>
        <v>234374.99999999997</v>
      </c>
    </row>
    <row r="55" spans="1:30" ht="15.75" thickBot="1" x14ac:dyDescent="0.3">
      <c r="A55" s="7">
        <v>45</v>
      </c>
      <c r="B55" s="14">
        <f t="shared" si="3"/>
        <v>176943012.62901679</v>
      </c>
      <c r="C55" s="19">
        <f t="shared" si="4"/>
        <v>1344290.527800448</v>
      </c>
      <c r="D55" s="14">
        <f>Beg_Balance*I_Period</f>
        <v>1179620.0841934453</v>
      </c>
      <c r="E55" s="15">
        <f>ABS(Scheduled_PMT-Accrued_Interest)</f>
        <v>164670.44360700273</v>
      </c>
      <c r="F55" s="17">
        <f>IF(time&lt;=30,1-(1-Use_CPR*time/30)^(1/12),1-(1-Use_CPR)^(1/12))</f>
        <v>1.0596241035318976E-2</v>
      </c>
      <c r="G55" s="16">
        <f>SMM*(Beg_Balance-Scheduled_Principal)</f>
        <v>1873185.9236206987</v>
      </c>
      <c r="H55" s="14">
        <f>Service_Fee*Beg_Balance/12</f>
        <v>73726.25526209033</v>
      </c>
      <c r="I55" s="15">
        <f>Scheduled_Principal+Prepaid_Principal</f>
        <v>2037856.3672277015</v>
      </c>
      <c r="J55" s="14">
        <f>Accrued_Interest-servicefee</f>
        <v>1105893.8289313549</v>
      </c>
      <c r="K55" s="21">
        <f>Total_Principal+Net_Interest</f>
        <v>3143750.1961590564</v>
      </c>
      <c r="M55" s="33">
        <f t="shared" si="5"/>
        <v>26943012.629016653</v>
      </c>
      <c r="N55" s="30">
        <f>(I-Service_Fee)/12*M55</f>
        <v>168393.82893135407</v>
      </c>
      <c r="O55" s="35">
        <f t="shared" si="0"/>
        <v>2037856.3672277015</v>
      </c>
      <c r="P55" s="33">
        <f t="shared" si="13"/>
        <v>50000000</v>
      </c>
      <c r="Q55" s="30">
        <f>(I-Service_Fee)/12*P55</f>
        <v>312500</v>
      </c>
      <c r="R55" s="34">
        <f t="shared" si="1"/>
        <v>0</v>
      </c>
      <c r="S55" s="33">
        <f t="shared" si="6"/>
        <v>62500000</v>
      </c>
      <c r="T55" s="30">
        <f>(I-Service_Fee)/12*S55</f>
        <v>390624.99999999994</v>
      </c>
      <c r="U55" s="35">
        <f t="shared" si="2"/>
        <v>0</v>
      </c>
      <c r="V55" s="34">
        <f t="shared" si="7"/>
        <v>37500000</v>
      </c>
      <c r="W55" s="30">
        <f>(I-Service_Fee)/12*V55</f>
        <v>234374.99999999997</v>
      </c>
      <c r="X55" s="35">
        <f t="shared" si="8"/>
        <v>0</v>
      </c>
      <c r="Y55" s="32"/>
      <c r="Z55" s="32">
        <f t="shared" si="14"/>
        <v>45</v>
      </c>
      <c r="AA55" s="32">
        <f t="shared" si="9"/>
        <v>2206250.1961590555</v>
      </c>
      <c r="AB55" s="32">
        <f t="shared" si="10"/>
        <v>312500</v>
      </c>
      <c r="AC55" s="32">
        <f t="shared" si="11"/>
        <v>390624.99999999994</v>
      </c>
      <c r="AD55" s="32">
        <f t="shared" si="12"/>
        <v>234374.99999999997</v>
      </c>
    </row>
    <row r="56" spans="1:30" ht="15.75" thickBot="1" x14ac:dyDescent="0.3">
      <c r="A56" s="7">
        <v>46</v>
      </c>
      <c r="B56" s="14">
        <f t="shared" si="3"/>
        <v>174905156.26178908</v>
      </c>
      <c r="C56" s="19">
        <f t="shared" si="4"/>
        <v>1330046.1013463784</v>
      </c>
      <c r="D56" s="14">
        <f>Beg_Balance*I_Period</f>
        <v>1166034.3750785941</v>
      </c>
      <c r="E56" s="15">
        <f>ABS(Scheduled_PMT-Accrued_Interest)</f>
        <v>164011.72626778437</v>
      </c>
      <c r="F56" s="17">
        <f>IF(time&lt;=30,1-(1-Use_CPR*time/30)^(1/12),1-(1-Use_CPR)^(1/12))</f>
        <v>1.0596241035318976E-2</v>
      </c>
      <c r="G56" s="16">
        <f>SMM*(Beg_Balance-Scheduled_Principal)</f>
        <v>1851599.2862858952</v>
      </c>
      <c r="H56" s="14">
        <f>Service_Fee*Beg_Balance/12</f>
        <v>72877.148442412115</v>
      </c>
      <c r="I56" s="15">
        <f>Scheduled_Principal+Prepaid_Principal</f>
        <v>2015611.0125536795</v>
      </c>
      <c r="J56" s="14">
        <f>Accrued_Interest-servicefee</f>
        <v>1093157.2266361821</v>
      </c>
      <c r="K56" s="21">
        <f>Total_Principal+Net_Interest</f>
        <v>3108768.2391898613</v>
      </c>
      <c r="M56" s="33">
        <f t="shared" si="5"/>
        <v>24905156.261788949</v>
      </c>
      <c r="N56" s="30">
        <f>(I-Service_Fee)/12*M56</f>
        <v>155657.22663618092</v>
      </c>
      <c r="O56" s="35">
        <f t="shared" si="0"/>
        <v>2015611.0125536795</v>
      </c>
      <c r="P56" s="33">
        <f t="shared" si="13"/>
        <v>50000000</v>
      </c>
      <c r="Q56" s="30">
        <f>(I-Service_Fee)/12*P56</f>
        <v>312500</v>
      </c>
      <c r="R56" s="34">
        <f t="shared" si="1"/>
        <v>0</v>
      </c>
      <c r="S56" s="33">
        <f t="shared" si="6"/>
        <v>62500000</v>
      </c>
      <c r="T56" s="30">
        <f>(I-Service_Fee)/12*S56</f>
        <v>390624.99999999994</v>
      </c>
      <c r="U56" s="35">
        <f t="shared" si="2"/>
        <v>0</v>
      </c>
      <c r="V56" s="34">
        <f t="shared" si="7"/>
        <v>37500000</v>
      </c>
      <c r="W56" s="30">
        <f>(I-Service_Fee)/12*V56</f>
        <v>234374.99999999997</v>
      </c>
      <c r="X56" s="35">
        <f t="shared" si="8"/>
        <v>0</v>
      </c>
      <c r="Y56" s="32"/>
      <c r="Z56" s="32">
        <f t="shared" si="14"/>
        <v>46</v>
      </c>
      <c r="AA56" s="32">
        <f t="shared" si="9"/>
        <v>2171268.2391898604</v>
      </c>
      <c r="AB56" s="32">
        <f t="shared" si="10"/>
        <v>312500</v>
      </c>
      <c r="AC56" s="32">
        <f t="shared" si="11"/>
        <v>390624.99999999994</v>
      </c>
      <c r="AD56" s="32">
        <f t="shared" si="12"/>
        <v>234374.99999999997</v>
      </c>
    </row>
    <row r="57" spans="1:30" ht="15.75" thickBot="1" x14ac:dyDescent="0.3">
      <c r="A57" s="7">
        <v>47</v>
      </c>
      <c r="B57" s="14">
        <f t="shared" si="3"/>
        <v>172889545.24923539</v>
      </c>
      <c r="C57" s="19">
        <f t="shared" si="4"/>
        <v>1315952.6122684258</v>
      </c>
      <c r="D57" s="14">
        <f>Beg_Balance*I_Period</f>
        <v>1152596.9683282359</v>
      </c>
      <c r="E57" s="15">
        <f>ABS(Scheduled_PMT-Accrued_Interest)</f>
        <v>163355.64394018985</v>
      </c>
      <c r="F57" s="17">
        <f>IF(time&lt;=30,1-(1-Use_CPR*time/30)^(1/12),1-(1-Use_CPR)^(1/12))</f>
        <v>1.0596241035318976E-2</v>
      </c>
      <c r="G57" s="16">
        <f>SMM*(Beg_Balance-Scheduled_Principal)</f>
        <v>1830248.3381699151</v>
      </c>
      <c r="H57" s="14">
        <f>Service_Fee*Beg_Balance/12</f>
        <v>72037.310520514744</v>
      </c>
      <c r="I57" s="15">
        <f>Scheduled_Principal+Prepaid_Principal</f>
        <v>1993603.982110105</v>
      </c>
      <c r="J57" s="14">
        <f>Accrued_Interest-servicefee</f>
        <v>1080559.6578077211</v>
      </c>
      <c r="K57" s="21">
        <f>Total_Principal+Net_Interest</f>
        <v>3074163.6399178263</v>
      </c>
      <c r="M57" s="33">
        <f t="shared" si="5"/>
        <v>22889545.249235269</v>
      </c>
      <c r="N57" s="30">
        <f>(I-Service_Fee)/12*M57</f>
        <v>143059.65780772042</v>
      </c>
      <c r="O57" s="35">
        <f t="shared" si="0"/>
        <v>1993603.982110105</v>
      </c>
      <c r="P57" s="33">
        <f t="shared" si="13"/>
        <v>50000000</v>
      </c>
      <c r="Q57" s="30">
        <f>(I-Service_Fee)/12*P57</f>
        <v>312500</v>
      </c>
      <c r="R57" s="34">
        <f t="shared" si="1"/>
        <v>0</v>
      </c>
      <c r="S57" s="33">
        <f t="shared" si="6"/>
        <v>62500000</v>
      </c>
      <c r="T57" s="30">
        <f>(I-Service_Fee)/12*S57</f>
        <v>390624.99999999994</v>
      </c>
      <c r="U57" s="35">
        <f t="shared" si="2"/>
        <v>0</v>
      </c>
      <c r="V57" s="34">
        <f t="shared" si="7"/>
        <v>37500000</v>
      </c>
      <c r="W57" s="30">
        <f>(I-Service_Fee)/12*V57</f>
        <v>234374.99999999997</v>
      </c>
      <c r="X57" s="35">
        <f t="shared" si="8"/>
        <v>0</v>
      </c>
      <c r="Y57" s="32"/>
      <c r="Z57" s="32">
        <f t="shared" si="14"/>
        <v>47</v>
      </c>
      <c r="AA57" s="32">
        <f t="shared" si="9"/>
        <v>2136663.6399178253</v>
      </c>
      <c r="AB57" s="32">
        <f t="shared" si="10"/>
        <v>312500</v>
      </c>
      <c r="AC57" s="32">
        <f t="shared" si="11"/>
        <v>390624.99999999994</v>
      </c>
      <c r="AD57" s="32">
        <f t="shared" si="12"/>
        <v>234374.99999999997</v>
      </c>
    </row>
    <row r="58" spans="1:30" ht="15.75" thickBot="1" x14ac:dyDescent="0.3">
      <c r="A58" s="7">
        <v>48</v>
      </c>
      <c r="B58" s="14">
        <f t="shared" si="3"/>
        <v>170895941.26712528</v>
      </c>
      <c r="C58" s="19">
        <f t="shared" si="4"/>
        <v>1302008.4611977718</v>
      </c>
      <c r="D58" s="14">
        <f>Beg_Balance*I_Period</f>
        <v>1139306.2751141686</v>
      </c>
      <c r="E58" s="15">
        <f>ABS(Scheduled_PMT-Accrued_Interest)</f>
        <v>162702.18608360318</v>
      </c>
      <c r="F58" s="17">
        <f>IF(time&lt;=30,1-(1-Use_CPR*time/30)^(1/12),1-(1-Use_CPR)^(1/12))</f>
        <v>1.0596241035318976E-2</v>
      </c>
      <c r="G58" s="16">
        <f>SMM*(Beg_Balance-Scheduled_Principal)</f>
        <v>1809130.5540434592</v>
      </c>
      <c r="H58" s="14">
        <f>Service_Fee*Beg_Balance/12</f>
        <v>71206.64219463554</v>
      </c>
      <c r="I58" s="15">
        <f>Scheduled_Principal+Prepaid_Principal</f>
        <v>1971832.7401270624</v>
      </c>
      <c r="J58" s="14">
        <f>Accrued_Interest-servicefee</f>
        <v>1068099.6329195332</v>
      </c>
      <c r="K58" s="21">
        <f>Total_Principal+Net_Interest</f>
        <v>3039932.3730465956</v>
      </c>
      <c r="M58" s="33">
        <f t="shared" si="5"/>
        <v>20895941.267125163</v>
      </c>
      <c r="N58" s="30">
        <f>(I-Service_Fee)/12*M58</f>
        <v>130599.63291953226</v>
      </c>
      <c r="O58" s="35">
        <f t="shared" si="0"/>
        <v>1971832.7401270624</v>
      </c>
      <c r="P58" s="33">
        <f t="shared" si="13"/>
        <v>50000000</v>
      </c>
      <c r="Q58" s="30">
        <f>(I-Service_Fee)/12*P58</f>
        <v>312500</v>
      </c>
      <c r="R58" s="34">
        <f t="shared" si="1"/>
        <v>0</v>
      </c>
      <c r="S58" s="33">
        <f t="shared" si="6"/>
        <v>62500000</v>
      </c>
      <c r="T58" s="30">
        <f>(I-Service_Fee)/12*S58</f>
        <v>390624.99999999994</v>
      </c>
      <c r="U58" s="35">
        <f t="shared" si="2"/>
        <v>0</v>
      </c>
      <c r="V58" s="34">
        <f t="shared" si="7"/>
        <v>37500000</v>
      </c>
      <c r="W58" s="30">
        <f>(I-Service_Fee)/12*V58</f>
        <v>234374.99999999997</v>
      </c>
      <c r="X58" s="35">
        <f t="shared" si="8"/>
        <v>0</v>
      </c>
      <c r="Y58" s="32"/>
      <c r="Z58" s="32">
        <f t="shared" si="14"/>
        <v>48</v>
      </c>
      <c r="AA58" s="32">
        <f t="shared" si="9"/>
        <v>2102432.3730465947</v>
      </c>
      <c r="AB58" s="32">
        <f t="shared" si="10"/>
        <v>312500</v>
      </c>
      <c r="AC58" s="32">
        <f t="shared" si="11"/>
        <v>390624.99999999994</v>
      </c>
      <c r="AD58" s="32">
        <f t="shared" si="12"/>
        <v>234374.99999999997</v>
      </c>
    </row>
    <row r="59" spans="1:30" ht="15.75" thickBot="1" x14ac:dyDescent="0.3">
      <c r="A59" s="7">
        <v>49</v>
      </c>
      <c r="B59" s="14">
        <f t="shared" si="3"/>
        <v>168924108.52699822</v>
      </c>
      <c r="C59" s="19">
        <f t="shared" si="4"/>
        <v>1288212.0657128955</v>
      </c>
      <c r="D59" s="14">
        <f>Beg_Balance*I_Period</f>
        <v>1126160.7235133215</v>
      </c>
      <c r="E59" s="15">
        <f>ABS(Scheduled_PMT-Accrued_Interest)</f>
        <v>162051.34219957399</v>
      </c>
      <c r="F59" s="17">
        <f>IF(time&lt;=30,1-(1-Use_CPR*time/30)^(1/12),1-(1-Use_CPR)^(1/12))</f>
        <v>1.0596241035318976E-2</v>
      </c>
      <c r="G59" s="16">
        <f>SMM*(Beg_Balance-Scheduled_Principal)</f>
        <v>1788243.4355464112</v>
      </c>
      <c r="H59" s="14">
        <f>Service_Fee*Beg_Balance/12</f>
        <v>70385.045219582593</v>
      </c>
      <c r="I59" s="15">
        <f>Scheduled_Principal+Prepaid_Principal</f>
        <v>1950294.7777459852</v>
      </c>
      <c r="J59" s="14">
        <f>Accrued_Interest-servicefee</f>
        <v>1055775.678293739</v>
      </c>
      <c r="K59" s="21">
        <f>Total_Principal+Net_Interest</f>
        <v>3006070.4560397239</v>
      </c>
      <c r="M59" s="33">
        <f t="shared" si="5"/>
        <v>18924108.526998103</v>
      </c>
      <c r="N59" s="30">
        <f>(I-Service_Fee)/12*M59</f>
        <v>118275.67829373814</v>
      </c>
      <c r="O59" s="35">
        <f t="shared" si="0"/>
        <v>1950294.7777459852</v>
      </c>
      <c r="P59" s="33">
        <f t="shared" si="13"/>
        <v>50000000</v>
      </c>
      <c r="Q59" s="30">
        <f>(I-Service_Fee)/12*P59</f>
        <v>312500</v>
      </c>
      <c r="R59" s="34">
        <f t="shared" si="1"/>
        <v>0</v>
      </c>
      <c r="S59" s="33">
        <f t="shared" si="6"/>
        <v>62500000</v>
      </c>
      <c r="T59" s="30">
        <f>(I-Service_Fee)/12*S59</f>
        <v>390624.99999999994</v>
      </c>
      <c r="U59" s="35">
        <f t="shared" si="2"/>
        <v>0</v>
      </c>
      <c r="V59" s="34">
        <f t="shared" si="7"/>
        <v>37500000</v>
      </c>
      <c r="W59" s="30">
        <f>(I-Service_Fee)/12*V59</f>
        <v>234374.99999999997</v>
      </c>
      <c r="X59" s="35">
        <f t="shared" si="8"/>
        <v>0</v>
      </c>
      <c r="Y59" s="32"/>
      <c r="Z59" s="32">
        <f t="shared" si="14"/>
        <v>49</v>
      </c>
      <c r="AA59" s="32">
        <f t="shared" si="9"/>
        <v>2068570.4560397232</v>
      </c>
      <c r="AB59" s="32">
        <f t="shared" si="10"/>
        <v>312500</v>
      </c>
      <c r="AC59" s="32">
        <f t="shared" si="11"/>
        <v>390624.99999999994</v>
      </c>
      <c r="AD59" s="32">
        <f t="shared" si="12"/>
        <v>234374.99999999997</v>
      </c>
    </row>
    <row r="60" spans="1:30" ht="15.75" thickBot="1" x14ac:dyDescent="0.3">
      <c r="A60" s="7">
        <v>50</v>
      </c>
      <c r="B60" s="14">
        <f t="shared" si="3"/>
        <v>166973813.74925223</v>
      </c>
      <c r="C60" s="19">
        <f t="shared" si="4"/>
        <v>1274561.8601599955</v>
      </c>
      <c r="D60" s="14">
        <f>Beg_Balance*I_Period</f>
        <v>1113158.7583283482</v>
      </c>
      <c r="E60" s="15">
        <f>ABS(Scheduled_PMT-Accrued_Interest)</f>
        <v>161403.10183164733</v>
      </c>
      <c r="F60" s="17">
        <f>IF(time&lt;=30,1-(1-Use_CPR*time/30)^(1/12),1-(1-Use_CPR)^(1/12))</f>
        <v>1.0596241035318976E-2</v>
      </c>
      <c r="G60" s="16">
        <f>SMM*(Beg_Balance-Scheduled_Principal)</f>
        <v>1767584.5109026781</v>
      </c>
      <c r="H60" s="14">
        <f>Service_Fee*Beg_Balance/12</f>
        <v>69572.42239552176</v>
      </c>
      <c r="I60" s="15">
        <f>Scheduled_Principal+Prepaid_Principal</f>
        <v>1928987.6127343255</v>
      </c>
      <c r="J60" s="14">
        <f>Accrued_Interest-servicefee</f>
        <v>1043586.3359328264</v>
      </c>
      <c r="K60" s="21">
        <f>Total_Principal+Net_Interest</f>
        <v>2972573.9486671519</v>
      </c>
      <c r="M60" s="33">
        <f t="shared" si="5"/>
        <v>16973813.749252118</v>
      </c>
      <c r="N60" s="30">
        <f>(I-Service_Fee)/12*M60</f>
        <v>106086.33593282574</v>
      </c>
      <c r="O60" s="35">
        <f t="shared" si="0"/>
        <v>1928987.6127343255</v>
      </c>
      <c r="P60" s="33">
        <f t="shared" si="13"/>
        <v>50000000</v>
      </c>
      <c r="Q60" s="30">
        <f>(I-Service_Fee)/12*P60</f>
        <v>312500</v>
      </c>
      <c r="R60" s="34">
        <f t="shared" si="1"/>
        <v>0</v>
      </c>
      <c r="S60" s="33">
        <f t="shared" si="6"/>
        <v>62500000</v>
      </c>
      <c r="T60" s="30">
        <f>(I-Service_Fee)/12*S60</f>
        <v>390624.99999999994</v>
      </c>
      <c r="U60" s="35">
        <f t="shared" si="2"/>
        <v>0</v>
      </c>
      <c r="V60" s="34">
        <f t="shared" si="7"/>
        <v>37500000</v>
      </c>
      <c r="W60" s="30">
        <f>(I-Service_Fee)/12*V60</f>
        <v>234374.99999999997</v>
      </c>
      <c r="X60" s="35">
        <f t="shared" si="8"/>
        <v>0</v>
      </c>
      <c r="Y60" s="32"/>
      <c r="Z60" s="32">
        <f t="shared" si="14"/>
        <v>50</v>
      </c>
      <c r="AA60" s="32">
        <f t="shared" si="9"/>
        <v>2035073.9486671512</v>
      </c>
      <c r="AB60" s="32">
        <f t="shared" si="10"/>
        <v>312500</v>
      </c>
      <c r="AC60" s="32">
        <f t="shared" si="11"/>
        <v>390624.99999999994</v>
      </c>
      <c r="AD60" s="32">
        <f t="shared" si="12"/>
        <v>234374.99999999997</v>
      </c>
    </row>
    <row r="61" spans="1:30" ht="15.75" thickBot="1" x14ac:dyDescent="0.3">
      <c r="A61" s="7">
        <v>51</v>
      </c>
      <c r="B61" s="14">
        <f t="shared" si="3"/>
        <v>165044826.13651791</v>
      </c>
      <c r="C61" s="19">
        <f t="shared" si="4"/>
        <v>1261056.2954753158</v>
      </c>
      <c r="D61" s="14">
        <f>Beg_Balance*I_Period</f>
        <v>1100298.8409101195</v>
      </c>
      <c r="E61" s="15">
        <f>ABS(Scheduled_PMT-Accrued_Interest)</f>
        <v>160757.4545651963</v>
      </c>
      <c r="F61" s="17">
        <f>IF(time&lt;=30,1-(1-Use_CPR*time/30)^(1/12),1-(1-Use_CPR)^(1/12))</f>
        <v>1.0596241035318976E-2</v>
      </c>
      <c r="G61" s="16">
        <f>SMM*(Beg_Balance-Scheduled_Principal)</f>
        <v>1747151.3346380598</v>
      </c>
      <c r="H61" s="14">
        <f>Service_Fee*Beg_Balance/12</f>
        <v>68768.677556882467</v>
      </c>
      <c r="I61" s="15">
        <f>Scheduled_Principal+Prepaid_Principal</f>
        <v>1907908.7892032561</v>
      </c>
      <c r="J61" s="14">
        <f>Accrued_Interest-servicefee</f>
        <v>1031530.163353237</v>
      </c>
      <c r="K61" s="21">
        <f>Total_Principal+Net_Interest</f>
        <v>2939438.9525564932</v>
      </c>
      <c r="M61" s="33">
        <f t="shared" si="5"/>
        <v>15044826.136517793</v>
      </c>
      <c r="N61" s="30">
        <f>(I-Service_Fee)/12*M61</f>
        <v>94030.163353236203</v>
      </c>
      <c r="O61" s="35">
        <f t="shared" si="0"/>
        <v>1907908.7892032561</v>
      </c>
      <c r="P61" s="33">
        <f t="shared" si="13"/>
        <v>50000000</v>
      </c>
      <c r="Q61" s="30">
        <f>(I-Service_Fee)/12*P61</f>
        <v>312500</v>
      </c>
      <c r="R61" s="34">
        <f t="shared" si="1"/>
        <v>0</v>
      </c>
      <c r="S61" s="33">
        <f t="shared" si="6"/>
        <v>62500000</v>
      </c>
      <c r="T61" s="30">
        <f>(I-Service_Fee)/12*S61</f>
        <v>390624.99999999994</v>
      </c>
      <c r="U61" s="35">
        <f t="shared" si="2"/>
        <v>0</v>
      </c>
      <c r="V61" s="34">
        <f t="shared" si="7"/>
        <v>37500000</v>
      </c>
      <c r="W61" s="30">
        <f>(I-Service_Fee)/12*V61</f>
        <v>234374.99999999997</v>
      </c>
      <c r="X61" s="35">
        <f t="shared" si="8"/>
        <v>0</v>
      </c>
      <c r="Y61" s="32"/>
      <c r="Z61" s="32">
        <f t="shared" si="14"/>
        <v>51</v>
      </c>
      <c r="AA61" s="32">
        <f t="shared" si="9"/>
        <v>2001938.9525564923</v>
      </c>
      <c r="AB61" s="32">
        <f t="shared" si="10"/>
        <v>312500</v>
      </c>
      <c r="AC61" s="32">
        <f t="shared" si="11"/>
        <v>390624.99999999994</v>
      </c>
      <c r="AD61" s="32">
        <f t="shared" si="12"/>
        <v>234374.99999999997</v>
      </c>
    </row>
    <row r="62" spans="1:30" ht="15.75" thickBot="1" x14ac:dyDescent="0.3">
      <c r="A62" s="7">
        <v>52</v>
      </c>
      <c r="B62" s="14">
        <f t="shared" si="3"/>
        <v>163136917.34731466</v>
      </c>
      <c r="C62" s="19">
        <f t="shared" si="4"/>
        <v>1247693.8390093527</v>
      </c>
      <c r="D62" s="14">
        <f>Beg_Balance*I_Period</f>
        <v>1087579.4489820977</v>
      </c>
      <c r="E62" s="15">
        <f>ABS(Scheduled_PMT-Accrued_Interest)</f>
        <v>160114.39002725505</v>
      </c>
      <c r="F62" s="17">
        <f>IF(time&lt;=30,1-(1-Use_CPR*time/30)^(1/12),1-(1-Use_CPR)^(1/12))</f>
        <v>1.0596241035318976E-2</v>
      </c>
      <c r="G62" s="16">
        <f>SMM*(Beg_Balance-Scheduled_Principal)</f>
        <v>1726941.4873011038</v>
      </c>
      <c r="H62" s="14">
        <f>Service_Fee*Beg_Balance/12</f>
        <v>67973.715561381105</v>
      </c>
      <c r="I62" s="15">
        <f>Scheduled_Principal+Prepaid_Principal</f>
        <v>1887055.8773283588</v>
      </c>
      <c r="J62" s="14">
        <f>Accrued_Interest-servicefee</f>
        <v>1019605.7334207166</v>
      </c>
      <c r="K62" s="21">
        <f>Total_Principal+Net_Interest</f>
        <v>2906661.6107490752</v>
      </c>
      <c r="M62" s="33">
        <f t="shared" si="5"/>
        <v>13136917.347314537</v>
      </c>
      <c r="N62" s="30">
        <f>(I-Service_Fee)/12*M62</f>
        <v>82105.733420715842</v>
      </c>
      <c r="O62" s="35">
        <f t="shared" si="0"/>
        <v>1887055.8773283588</v>
      </c>
      <c r="P62" s="33">
        <f t="shared" si="13"/>
        <v>50000000</v>
      </c>
      <c r="Q62" s="30">
        <f>(I-Service_Fee)/12*P62</f>
        <v>312500</v>
      </c>
      <c r="R62" s="34">
        <f t="shared" si="1"/>
        <v>0</v>
      </c>
      <c r="S62" s="33">
        <f t="shared" si="6"/>
        <v>62500000</v>
      </c>
      <c r="T62" s="30">
        <f>(I-Service_Fee)/12*S62</f>
        <v>390624.99999999994</v>
      </c>
      <c r="U62" s="35">
        <f t="shared" si="2"/>
        <v>0</v>
      </c>
      <c r="V62" s="34">
        <f t="shared" si="7"/>
        <v>37500000</v>
      </c>
      <c r="W62" s="30">
        <f>(I-Service_Fee)/12*V62</f>
        <v>234374.99999999997</v>
      </c>
      <c r="X62" s="35">
        <f t="shared" si="8"/>
        <v>0</v>
      </c>
      <c r="Y62" s="32"/>
      <c r="Z62" s="32">
        <f t="shared" si="14"/>
        <v>52</v>
      </c>
      <c r="AA62" s="32">
        <f t="shared" si="9"/>
        <v>1969161.6107490747</v>
      </c>
      <c r="AB62" s="32">
        <f t="shared" si="10"/>
        <v>312500</v>
      </c>
      <c r="AC62" s="32">
        <f t="shared" si="11"/>
        <v>390624.99999999994</v>
      </c>
      <c r="AD62" s="32">
        <f t="shared" si="12"/>
        <v>234374.99999999997</v>
      </c>
    </row>
    <row r="63" spans="1:30" ht="15.75" thickBot="1" x14ac:dyDescent="0.3">
      <c r="A63" s="7">
        <v>53</v>
      </c>
      <c r="B63" s="14">
        <f t="shared" si="3"/>
        <v>161249861.46998629</v>
      </c>
      <c r="C63" s="19">
        <f t="shared" si="4"/>
        <v>1234472.9743529272</v>
      </c>
      <c r="D63" s="14">
        <f>Beg_Balance*I_Period</f>
        <v>1074999.0764665753</v>
      </c>
      <c r="E63" s="15">
        <f>ABS(Scheduled_PMT-Accrued_Interest)</f>
        <v>159473.89788635192</v>
      </c>
      <c r="F63" s="17">
        <f>IF(time&lt;=30,1-(1-Use_CPR*time/30)^(1/12),1-(1-Use_CPR)^(1/12))</f>
        <v>1.0596241035318976E-2</v>
      </c>
      <c r="G63" s="16">
        <f>SMM*(Beg_Balance-Scheduled_Principal)</f>
        <v>1706952.5751869231</v>
      </c>
      <c r="H63" s="14">
        <f>Service_Fee*Beg_Balance/12</f>
        <v>67187.442279160954</v>
      </c>
      <c r="I63" s="15">
        <f>Scheduled_Principal+Prepaid_Principal</f>
        <v>1866426.4730732751</v>
      </c>
      <c r="J63" s="14">
        <f>Accrued_Interest-servicefee</f>
        <v>1007811.6341874143</v>
      </c>
      <c r="K63" s="21">
        <f>Total_Principal+Net_Interest</f>
        <v>2874238.1072606891</v>
      </c>
      <c r="M63" s="33">
        <f t="shared" si="5"/>
        <v>11249861.469986178</v>
      </c>
      <c r="N63" s="30">
        <f>(I-Service_Fee)/12*M63</f>
        <v>70311.634187413612</v>
      </c>
      <c r="O63" s="35">
        <f t="shared" si="0"/>
        <v>1866426.4730732751</v>
      </c>
      <c r="P63" s="33">
        <f t="shared" si="13"/>
        <v>50000000</v>
      </c>
      <c r="Q63" s="30">
        <f>(I-Service_Fee)/12*P63</f>
        <v>312500</v>
      </c>
      <c r="R63" s="34">
        <f t="shared" si="1"/>
        <v>0</v>
      </c>
      <c r="S63" s="33">
        <f t="shared" si="6"/>
        <v>62500000</v>
      </c>
      <c r="T63" s="30">
        <f>(I-Service_Fee)/12*S63</f>
        <v>390624.99999999994</v>
      </c>
      <c r="U63" s="35">
        <f t="shared" si="2"/>
        <v>0</v>
      </c>
      <c r="V63" s="34">
        <f t="shared" si="7"/>
        <v>37500000</v>
      </c>
      <c r="W63" s="30">
        <f>(I-Service_Fee)/12*V63</f>
        <v>234374.99999999997</v>
      </c>
      <c r="X63" s="35">
        <f t="shared" si="8"/>
        <v>0</v>
      </c>
      <c r="Y63" s="32"/>
      <c r="Z63" s="32">
        <f t="shared" si="14"/>
        <v>53</v>
      </c>
      <c r="AA63" s="32">
        <f t="shared" si="9"/>
        <v>1936738.1072606887</v>
      </c>
      <c r="AB63" s="32">
        <f t="shared" si="10"/>
        <v>312500</v>
      </c>
      <c r="AC63" s="32">
        <f t="shared" si="11"/>
        <v>390624.99999999994</v>
      </c>
      <c r="AD63" s="32">
        <f t="shared" si="12"/>
        <v>234374.99999999997</v>
      </c>
    </row>
    <row r="64" spans="1:30" ht="15.75" thickBot="1" x14ac:dyDescent="0.3">
      <c r="A64" s="7">
        <v>54</v>
      </c>
      <c r="B64" s="14">
        <f t="shared" si="3"/>
        <v>159383434.99691302</v>
      </c>
      <c r="C64" s="19">
        <f t="shared" si="4"/>
        <v>1221392.2011650964</v>
      </c>
      <c r="D64" s="14">
        <f>Beg_Balance*I_Period</f>
        <v>1062556.2333127535</v>
      </c>
      <c r="E64" s="15">
        <f>ABS(Scheduled_PMT-Accrued_Interest)</f>
        <v>158835.96785234287</v>
      </c>
      <c r="F64" s="17">
        <f>IF(time&lt;=30,1-(1-Use_CPR*time/30)^(1/12),1-(1-Use_CPR)^(1/12))</f>
        <v>1.0596241035318976E-2</v>
      </c>
      <c r="G64" s="16">
        <f>SMM*(Beg_Balance-Scheduled_Principal)</f>
        <v>1687182.2300639425</v>
      </c>
      <c r="H64" s="14">
        <f>Service_Fee*Beg_Balance/12</f>
        <v>66409.764582047093</v>
      </c>
      <c r="I64" s="15">
        <f>Scheduled_Principal+Prepaid_Principal</f>
        <v>1846018.1979162854</v>
      </c>
      <c r="J64" s="14">
        <f>Accrued_Interest-servicefee</f>
        <v>996146.46873070637</v>
      </c>
      <c r="K64" s="21">
        <f>Total_Principal+Net_Interest</f>
        <v>2842164.6666469919</v>
      </c>
      <c r="M64" s="33">
        <f t="shared" si="5"/>
        <v>9383434.9969129022</v>
      </c>
      <c r="N64" s="30">
        <f>(I-Service_Fee)/12*M64</f>
        <v>58646.468730705637</v>
      </c>
      <c r="O64" s="35">
        <f t="shared" si="0"/>
        <v>1846018.1979162854</v>
      </c>
      <c r="P64" s="33">
        <f t="shared" si="13"/>
        <v>50000000</v>
      </c>
      <c r="Q64" s="30">
        <f>(I-Service_Fee)/12*P64</f>
        <v>312500</v>
      </c>
      <c r="R64" s="34">
        <f t="shared" si="1"/>
        <v>0</v>
      </c>
      <c r="S64" s="33">
        <f t="shared" si="6"/>
        <v>62500000</v>
      </c>
      <c r="T64" s="30">
        <f>(I-Service_Fee)/12*S64</f>
        <v>390624.99999999994</v>
      </c>
      <c r="U64" s="35">
        <f t="shared" si="2"/>
        <v>0</v>
      </c>
      <c r="V64" s="34">
        <f t="shared" si="7"/>
        <v>37500000</v>
      </c>
      <c r="W64" s="30">
        <f>(I-Service_Fee)/12*V64</f>
        <v>234374.99999999997</v>
      </c>
      <c r="X64" s="35">
        <f t="shared" si="8"/>
        <v>0</v>
      </c>
      <c r="Y64" s="32"/>
      <c r="Z64" s="32">
        <f t="shared" si="14"/>
        <v>54</v>
      </c>
      <c r="AA64" s="32">
        <f t="shared" si="9"/>
        <v>1904664.6666469909</v>
      </c>
      <c r="AB64" s="32">
        <f t="shared" si="10"/>
        <v>312500</v>
      </c>
      <c r="AC64" s="32">
        <f t="shared" si="11"/>
        <v>390624.99999999994</v>
      </c>
      <c r="AD64" s="32">
        <f t="shared" si="12"/>
        <v>234374.99999999997</v>
      </c>
    </row>
    <row r="65" spans="1:30" ht="15.75" thickBot="1" x14ac:dyDescent="0.3">
      <c r="A65" s="7">
        <v>55</v>
      </c>
      <c r="B65" s="14">
        <f t="shared" si="3"/>
        <v>157537416.79899672</v>
      </c>
      <c r="C65" s="19">
        <f t="shared" si="4"/>
        <v>1208450.0350028921</v>
      </c>
      <c r="D65" s="14">
        <f>Beg_Balance*I_Period</f>
        <v>1050249.4453266449</v>
      </c>
      <c r="E65" s="15">
        <f>ABS(Scheduled_PMT-Accrued_Interest)</f>
        <v>158200.58967624721</v>
      </c>
      <c r="F65" s="17">
        <f>IF(time&lt;=30,1-(1-Use_CPR*time/30)^(1/12),1-(1-Use_CPR)^(1/12))</f>
        <v>1.0596241035318976E-2</v>
      </c>
      <c r="G65" s="16">
        <f>SMM*(Beg_Balance-Scheduled_Principal)</f>
        <v>1667628.1089035389</v>
      </c>
      <c r="H65" s="14">
        <f>Service_Fee*Beg_Balance/12</f>
        <v>65640.590332915293</v>
      </c>
      <c r="I65" s="15">
        <f>Scheduled_Principal+Prepaid_Principal</f>
        <v>1825828.6985797861</v>
      </c>
      <c r="J65" s="14">
        <f>Accrued_Interest-servicefee</f>
        <v>984608.85499372962</v>
      </c>
      <c r="K65" s="21">
        <f>Total_Principal+Net_Interest</f>
        <v>2810437.5535735157</v>
      </c>
      <c r="M65" s="33">
        <f t="shared" si="5"/>
        <v>7537416.7989966171</v>
      </c>
      <c r="N65" s="30">
        <f>(I-Service_Fee)/12*M65</f>
        <v>47108.854993728855</v>
      </c>
      <c r="O65" s="35">
        <f t="shared" si="0"/>
        <v>1825828.6985797861</v>
      </c>
      <c r="P65" s="33">
        <f t="shared" si="13"/>
        <v>50000000</v>
      </c>
      <c r="Q65" s="30">
        <f>(I-Service_Fee)/12*P65</f>
        <v>312500</v>
      </c>
      <c r="R65" s="34">
        <f t="shared" si="1"/>
        <v>0</v>
      </c>
      <c r="S65" s="33">
        <f t="shared" si="6"/>
        <v>62500000</v>
      </c>
      <c r="T65" s="30">
        <f>(I-Service_Fee)/12*S65</f>
        <v>390624.99999999994</v>
      </c>
      <c r="U65" s="35">
        <f t="shared" si="2"/>
        <v>0</v>
      </c>
      <c r="V65" s="34">
        <f t="shared" si="7"/>
        <v>37500000</v>
      </c>
      <c r="W65" s="30">
        <f>(I-Service_Fee)/12*V65</f>
        <v>234374.99999999997</v>
      </c>
      <c r="X65" s="35">
        <f t="shared" si="8"/>
        <v>0</v>
      </c>
      <c r="Y65" s="32"/>
      <c r="Z65" s="32">
        <f t="shared" si="14"/>
        <v>55</v>
      </c>
      <c r="AA65" s="32">
        <f t="shared" si="9"/>
        <v>1872937.553573515</v>
      </c>
      <c r="AB65" s="32">
        <f t="shared" si="10"/>
        <v>312500</v>
      </c>
      <c r="AC65" s="32">
        <f t="shared" si="11"/>
        <v>390624.99999999994</v>
      </c>
      <c r="AD65" s="32">
        <f t="shared" si="12"/>
        <v>234374.99999999997</v>
      </c>
    </row>
    <row r="66" spans="1:30" ht="15.75" thickBot="1" x14ac:dyDescent="0.3">
      <c r="A66" s="7">
        <v>56</v>
      </c>
      <c r="B66" s="14">
        <f t="shared" si="3"/>
        <v>155711588.10041693</v>
      </c>
      <c r="C66" s="19">
        <f t="shared" si="4"/>
        <v>1195645.0071528619</v>
      </c>
      <c r="D66" s="14">
        <f>Beg_Balance*I_Period</f>
        <v>1038077.2540027796</v>
      </c>
      <c r="E66" s="15">
        <f>ABS(Scheduled_PMT-Accrued_Interest)</f>
        <v>157567.75315008231</v>
      </c>
      <c r="F66" s="17">
        <f>IF(time&lt;=30,1-(1-Use_CPR*time/30)^(1/12),1-(1-Use_CPR)^(1/12))</f>
        <v>1.0596241035318976E-2</v>
      </c>
      <c r="G66" s="16">
        <f>SMM*(Beg_Balance-Scheduled_Principal)</f>
        <v>1648287.893612552</v>
      </c>
      <c r="H66" s="14">
        <f>Service_Fee*Beg_Balance/12</f>
        <v>64879.828375173725</v>
      </c>
      <c r="I66" s="15">
        <f>Scheduled_Principal+Prepaid_Principal</f>
        <v>1805855.6467626342</v>
      </c>
      <c r="J66" s="14">
        <f>Accrued_Interest-servicefee</f>
        <v>973197.42562760587</v>
      </c>
      <c r="K66" s="21">
        <f>Total_Principal+Net_Interest</f>
        <v>2779053.0723902402</v>
      </c>
      <c r="M66" s="33">
        <f t="shared" si="5"/>
        <v>5711588.1004168307</v>
      </c>
      <c r="N66" s="30">
        <f>(I-Service_Fee)/12*M66</f>
        <v>35697.425627605189</v>
      </c>
      <c r="O66" s="35">
        <f t="shared" si="0"/>
        <v>1805855.6467626342</v>
      </c>
      <c r="P66" s="33">
        <f t="shared" si="13"/>
        <v>50000000</v>
      </c>
      <c r="Q66" s="30">
        <f>(I-Service_Fee)/12*P66</f>
        <v>312500</v>
      </c>
      <c r="R66" s="34">
        <f t="shared" si="1"/>
        <v>0</v>
      </c>
      <c r="S66" s="33">
        <f t="shared" si="6"/>
        <v>62500000</v>
      </c>
      <c r="T66" s="30">
        <f>(I-Service_Fee)/12*S66</f>
        <v>390624.99999999994</v>
      </c>
      <c r="U66" s="35">
        <f t="shared" si="2"/>
        <v>0</v>
      </c>
      <c r="V66" s="34">
        <f t="shared" si="7"/>
        <v>37500000</v>
      </c>
      <c r="W66" s="30">
        <f>(I-Service_Fee)/12*V66</f>
        <v>234374.99999999997</v>
      </c>
      <c r="X66" s="35">
        <f t="shared" si="8"/>
        <v>0</v>
      </c>
      <c r="Y66" s="32"/>
      <c r="Z66" s="32">
        <f t="shared" si="14"/>
        <v>56</v>
      </c>
      <c r="AA66" s="32">
        <f t="shared" si="9"/>
        <v>1841553.0723902395</v>
      </c>
      <c r="AB66" s="32">
        <f t="shared" si="10"/>
        <v>312500</v>
      </c>
      <c r="AC66" s="32">
        <f t="shared" si="11"/>
        <v>390624.99999999994</v>
      </c>
      <c r="AD66" s="32">
        <f t="shared" si="12"/>
        <v>234374.99999999997</v>
      </c>
    </row>
    <row r="67" spans="1:30" ht="15.75" thickBot="1" x14ac:dyDescent="0.3">
      <c r="A67" s="7">
        <v>57</v>
      </c>
      <c r="B67" s="14">
        <f t="shared" si="3"/>
        <v>153905732.45365429</v>
      </c>
      <c r="C67" s="19">
        <f t="shared" si="4"/>
        <v>1182975.6644643943</v>
      </c>
      <c r="D67" s="14">
        <f>Beg_Balance*I_Period</f>
        <v>1026038.2163576953</v>
      </c>
      <c r="E67" s="15">
        <f>ABS(Scheduled_PMT-Accrued_Interest)</f>
        <v>156937.44810669904</v>
      </c>
      <c r="F67" s="17">
        <f>IF(time&lt;=30,1-(1-Use_CPR*time/30)^(1/12),1-(1-Use_CPR)^(1/12))</f>
        <v>1.0596241035318976E-2</v>
      </c>
      <c r="G67" s="16">
        <f>SMM*(Beg_Balance-Scheduled_Principal)</f>
        <v>1629159.2907686285</v>
      </c>
      <c r="H67" s="14">
        <f>Service_Fee*Beg_Balance/12</f>
        <v>64127.388522355956</v>
      </c>
      <c r="I67" s="15">
        <f>Scheduled_Principal+Prepaid_Principal</f>
        <v>1786096.7388753276</v>
      </c>
      <c r="J67" s="14">
        <f>Accrued_Interest-servicefee</f>
        <v>961910.82783533935</v>
      </c>
      <c r="K67" s="21">
        <f>Total_Principal+Net_Interest</f>
        <v>2748007.5667106668</v>
      </c>
      <c r="M67" s="33">
        <f t="shared" si="5"/>
        <v>3905732.4536541966</v>
      </c>
      <c r="N67" s="30">
        <f>(I-Service_Fee)/12*M67</f>
        <v>24410.827835338725</v>
      </c>
      <c r="O67" s="35">
        <f t="shared" si="0"/>
        <v>1786096.7388753276</v>
      </c>
      <c r="P67" s="33">
        <f t="shared" si="13"/>
        <v>50000000</v>
      </c>
      <c r="Q67" s="30">
        <f>(I-Service_Fee)/12*P67</f>
        <v>312500</v>
      </c>
      <c r="R67" s="34">
        <f t="shared" si="1"/>
        <v>0</v>
      </c>
      <c r="S67" s="33">
        <f t="shared" si="6"/>
        <v>62500000</v>
      </c>
      <c r="T67" s="30">
        <f>(I-Service_Fee)/12*S67</f>
        <v>390624.99999999994</v>
      </c>
      <c r="U67" s="35">
        <f t="shared" si="2"/>
        <v>0</v>
      </c>
      <c r="V67" s="34">
        <f t="shared" si="7"/>
        <v>37500000</v>
      </c>
      <c r="W67" s="30">
        <f>(I-Service_Fee)/12*V67</f>
        <v>234374.99999999997</v>
      </c>
      <c r="X67" s="35">
        <f t="shared" si="8"/>
        <v>0</v>
      </c>
      <c r="Y67" s="32"/>
      <c r="Z67" s="32">
        <f t="shared" si="14"/>
        <v>57</v>
      </c>
      <c r="AA67" s="32">
        <f t="shared" si="9"/>
        <v>1810507.5667106663</v>
      </c>
      <c r="AB67" s="32">
        <f t="shared" si="10"/>
        <v>312500</v>
      </c>
      <c r="AC67" s="32">
        <f t="shared" si="11"/>
        <v>390624.99999999994</v>
      </c>
      <c r="AD67" s="32">
        <f t="shared" si="12"/>
        <v>234374.99999999997</v>
      </c>
    </row>
    <row r="68" spans="1:30" ht="15.75" thickBot="1" x14ac:dyDescent="0.3">
      <c r="A68" s="7">
        <v>58</v>
      </c>
      <c r="B68" s="14">
        <f t="shared" si="3"/>
        <v>152119635.71477896</v>
      </c>
      <c r="C68" s="19">
        <f t="shared" si="4"/>
        <v>1170440.5691848132</v>
      </c>
      <c r="D68" s="14">
        <f>Beg_Balance*I_Period</f>
        <v>1014130.9047651931</v>
      </c>
      <c r="E68" s="15">
        <f>ABS(Scheduled_PMT-Accrued_Interest)</f>
        <v>156309.66441962007</v>
      </c>
      <c r="F68" s="17">
        <f>IF(time&lt;=30,1-(1-Use_CPR*time/30)^(1/12),1-(1-Use_CPR)^(1/12))</f>
        <v>1.0596241035318976E-2</v>
      </c>
      <c r="G68" s="16">
        <f>SMM*(Beg_Balance-Scheduled_Principal)</f>
        <v>1610240.0313583747</v>
      </c>
      <c r="H68" s="14">
        <f>Service_Fee*Beg_Balance/12</f>
        <v>63383.181547824563</v>
      </c>
      <c r="I68" s="15">
        <f>Scheduled_Principal+Prepaid_Principal</f>
        <v>1766549.6957779948</v>
      </c>
      <c r="J68" s="14">
        <f>Accrued_Interest-servicefee</f>
        <v>950747.72321736859</v>
      </c>
      <c r="K68" s="21">
        <f>Total_Principal+Net_Interest</f>
        <v>2717297.4189953636</v>
      </c>
      <c r="M68" s="33">
        <f t="shared" si="5"/>
        <v>2119635.7147788689</v>
      </c>
      <c r="N68" s="30">
        <f>(I-Service_Fee)/12*M68</f>
        <v>13247.723217367929</v>
      </c>
      <c r="O68" s="35">
        <f t="shared" si="0"/>
        <v>1766549.6957779948</v>
      </c>
      <c r="P68" s="33">
        <f t="shared" si="13"/>
        <v>50000000</v>
      </c>
      <c r="Q68" s="30">
        <f>(I-Service_Fee)/12*P68</f>
        <v>312500</v>
      </c>
      <c r="R68" s="34">
        <f t="shared" si="1"/>
        <v>0</v>
      </c>
      <c r="S68" s="33">
        <f t="shared" si="6"/>
        <v>62500000</v>
      </c>
      <c r="T68" s="30">
        <f>(I-Service_Fee)/12*S68</f>
        <v>390624.99999999994</v>
      </c>
      <c r="U68" s="35">
        <f t="shared" si="2"/>
        <v>0</v>
      </c>
      <c r="V68" s="34">
        <f t="shared" si="7"/>
        <v>37500000</v>
      </c>
      <c r="W68" s="30">
        <f>(I-Service_Fee)/12*V68</f>
        <v>234374.99999999997</v>
      </c>
      <c r="X68" s="35">
        <f t="shared" si="8"/>
        <v>0</v>
      </c>
      <c r="Y68" s="32"/>
      <c r="Z68" s="32">
        <f t="shared" si="14"/>
        <v>58</v>
      </c>
      <c r="AA68" s="32">
        <f t="shared" si="9"/>
        <v>1779797.4189953627</v>
      </c>
      <c r="AB68" s="32">
        <f t="shared" si="10"/>
        <v>312500</v>
      </c>
      <c r="AC68" s="32">
        <f t="shared" si="11"/>
        <v>390624.99999999994</v>
      </c>
      <c r="AD68" s="32">
        <f t="shared" si="12"/>
        <v>234374.99999999997</v>
      </c>
    </row>
    <row r="69" spans="1:30" ht="15.75" thickBot="1" x14ac:dyDescent="0.3">
      <c r="A69" s="7">
        <v>59</v>
      </c>
      <c r="B69" s="14">
        <f t="shared" si="3"/>
        <v>150353086.01900098</v>
      </c>
      <c r="C69" s="19">
        <f t="shared" si="4"/>
        <v>1158038.2987962149</v>
      </c>
      <c r="D69" s="14">
        <f>Beg_Balance*I_Period</f>
        <v>1002353.9067933399</v>
      </c>
      <c r="E69" s="15">
        <f>ABS(Scheduled_PMT-Accrued_Interest)</f>
        <v>155684.39200287499</v>
      </c>
      <c r="F69" s="17">
        <f>IF(time&lt;=30,1-(1-Use_CPR*time/30)^(1/12),1-(1-Use_CPR)^(1/12))</f>
        <v>1.0596241035318976E-2</v>
      </c>
      <c r="G69" s="16">
        <f>SMM*(Beg_Balance-Scheduled_Principal)</f>
        <v>1591527.8705182823</v>
      </c>
      <c r="H69" s="14">
        <f>Service_Fee*Beg_Balance/12</f>
        <v>62647.119174583735</v>
      </c>
      <c r="I69" s="15">
        <f>Scheduled_Principal+Prepaid_Principal</f>
        <v>1747212.2625211573</v>
      </c>
      <c r="J69" s="14">
        <f>Accrued_Interest-servicefee</f>
        <v>939706.78761875618</v>
      </c>
      <c r="K69" s="21">
        <f>Total_Principal+Net_Interest</f>
        <v>2686919.0501399133</v>
      </c>
      <c r="M69" s="33">
        <f t="shared" si="5"/>
        <v>353086.01900087413</v>
      </c>
      <c r="N69" s="30">
        <f>(I-Service_Fee)/12*M69</f>
        <v>2206.787618755463</v>
      </c>
      <c r="O69" s="35">
        <f t="shared" si="0"/>
        <v>353086.01900087413</v>
      </c>
      <c r="P69" s="33">
        <f t="shared" si="13"/>
        <v>50000000</v>
      </c>
      <c r="Q69" s="30">
        <f>(I-Service_Fee)/12*P69</f>
        <v>312500</v>
      </c>
      <c r="R69" s="34">
        <f t="shared" si="1"/>
        <v>1394126.2435202831</v>
      </c>
      <c r="S69" s="33">
        <f t="shared" si="6"/>
        <v>62500000</v>
      </c>
      <c r="T69" s="30">
        <f>(I-Service_Fee)/12*S69</f>
        <v>390624.99999999994</v>
      </c>
      <c r="U69" s="35">
        <f t="shared" si="2"/>
        <v>0</v>
      </c>
      <c r="V69" s="34">
        <f t="shared" si="7"/>
        <v>37500000</v>
      </c>
      <c r="W69" s="30">
        <f>(I-Service_Fee)/12*V69</f>
        <v>234374.99999999997</v>
      </c>
      <c r="X69" s="35">
        <f t="shared" si="8"/>
        <v>0</v>
      </c>
      <c r="Y69" s="32"/>
      <c r="Z69" s="32">
        <f t="shared" si="14"/>
        <v>59</v>
      </c>
      <c r="AA69" s="32">
        <f t="shared" si="9"/>
        <v>355292.80661962961</v>
      </c>
      <c r="AB69" s="32">
        <f t="shared" si="10"/>
        <v>1706626.2435202831</v>
      </c>
      <c r="AC69" s="32">
        <f t="shared" si="11"/>
        <v>390624.99999999994</v>
      </c>
      <c r="AD69" s="32">
        <f t="shared" si="12"/>
        <v>234374.99999999997</v>
      </c>
    </row>
    <row r="70" spans="1:30" ht="15.75" thickBot="1" x14ac:dyDescent="0.3">
      <c r="A70" s="7">
        <v>60</v>
      </c>
      <c r="B70" s="14">
        <f t="shared" si="3"/>
        <v>148605873.75647983</v>
      </c>
      <c r="C70" s="19">
        <f t="shared" si="4"/>
        <v>1145767.4458540396</v>
      </c>
      <c r="D70" s="14">
        <f>Beg_Balance*I_Period</f>
        <v>990705.82504319889</v>
      </c>
      <c r="E70" s="15">
        <f>ABS(Scheduled_PMT-Accrued_Interest)</f>
        <v>155061.62081084074</v>
      </c>
      <c r="F70" s="17">
        <f>IF(time&lt;=30,1-(1-Use_CPR*time/30)^(1/12),1-(1-Use_CPR)^(1/12))</f>
        <v>1.0596241035318976E-2</v>
      </c>
      <c r="G70" s="16">
        <f>SMM*(Beg_Balance-Scheduled_Principal)</f>
        <v>1573020.587278404</v>
      </c>
      <c r="H70" s="14">
        <f>Service_Fee*Beg_Balance/12</f>
        <v>61919.114065199923</v>
      </c>
      <c r="I70" s="15">
        <f>Scheduled_Principal+Prepaid_Principal</f>
        <v>1728082.2080892448</v>
      </c>
      <c r="J70" s="14">
        <f>Accrued_Interest-servicefee</f>
        <v>928786.71097799891</v>
      </c>
      <c r="K70" s="21">
        <f>Total_Principal+Net_Interest</f>
        <v>2656868.9190672436</v>
      </c>
      <c r="M70" s="33">
        <f t="shared" si="5"/>
        <v>0</v>
      </c>
      <c r="N70" s="30">
        <f>(I-Service_Fee)/12*M70</f>
        <v>0</v>
      </c>
      <c r="O70" s="35">
        <f t="shared" si="0"/>
        <v>0</v>
      </c>
      <c r="P70" s="33">
        <f t="shared" si="13"/>
        <v>48605873.756479718</v>
      </c>
      <c r="Q70" s="30">
        <f>(I-Service_Fee)/12*P70</f>
        <v>303786.71097799821</v>
      </c>
      <c r="R70" s="34">
        <f t="shared" si="1"/>
        <v>1728082.2080892448</v>
      </c>
      <c r="S70" s="33">
        <f t="shared" si="6"/>
        <v>62500000</v>
      </c>
      <c r="T70" s="30">
        <f>(I-Service_Fee)/12*S70</f>
        <v>390624.99999999994</v>
      </c>
      <c r="U70" s="35">
        <f t="shared" si="2"/>
        <v>0</v>
      </c>
      <c r="V70" s="34">
        <f t="shared" si="7"/>
        <v>37500000</v>
      </c>
      <c r="W70" s="30">
        <f>(I-Service_Fee)/12*V70</f>
        <v>234374.99999999997</v>
      </c>
      <c r="X70" s="35">
        <f t="shared" si="8"/>
        <v>0</v>
      </c>
      <c r="Y70" s="32"/>
      <c r="Z70" s="32">
        <f t="shared" si="14"/>
        <v>60</v>
      </c>
      <c r="AA70" s="32">
        <f t="shared" si="9"/>
        <v>0</v>
      </c>
      <c r="AB70" s="32">
        <f t="shared" si="10"/>
        <v>2031868.9190672431</v>
      </c>
      <c r="AC70" s="32">
        <f t="shared" si="11"/>
        <v>390624.99999999994</v>
      </c>
      <c r="AD70" s="32">
        <f t="shared" si="12"/>
        <v>234374.99999999997</v>
      </c>
    </row>
    <row r="71" spans="1:30" ht="15.75" thickBot="1" x14ac:dyDescent="0.3">
      <c r="A71" s="7">
        <v>61</v>
      </c>
      <c r="B71" s="14">
        <f t="shared" si="3"/>
        <v>146877791.5483906</v>
      </c>
      <c r="C71" s="19">
        <f t="shared" si="4"/>
        <v>1133626.6178273486</v>
      </c>
      <c r="D71" s="14">
        <f>Beg_Balance*I_Period</f>
        <v>979185.2769892707</v>
      </c>
      <c r="E71" s="15">
        <f>ABS(Scheduled_PMT-Accrued_Interest)</f>
        <v>154441.34083807794</v>
      </c>
      <c r="F71" s="17">
        <f>IF(time&lt;=30,1-(1-Use_CPR*time/30)^(1/12),1-(1-Use_CPR)^(1/12))</f>
        <v>1.0596241035318976E-2</v>
      </c>
      <c r="G71" s="16">
        <f>SMM*(Beg_Balance-Scheduled_Principal)</f>
        <v>1554715.984308745</v>
      </c>
      <c r="H71" s="14">
        <f>Service_Fee*Beg_Balance/12</f>
        <v>61199.079811829411</v>
      </c>
      <c r="I71" s="15">
        <f>Scheduled_Principal+Prepaid_Principal</f>
        <v>1709157.325146823</v>
      </c>
      <c r="J71" s="14">
        <f>Accrued_Interest-servicefee</f>
        <v>917986.19717744133</v>
      </c>
      <c r="K71" s="21">
        <f>Total_Principal+Net_Interest</f>
        <v>2627143.522324264</v>
      </c>
      <c r="M71" s="33">
        <f t="shared" si="5"/>
        <v>0</v>
      </c>
      <c r="N71" s="30">
        <f>(I-Service_Fee)/12*M71</f>
        <v>0</v>
      </c>
      <c r="O71" s="35">
        <f t="shared" si="0"/>
        <v>0</v>
      </c>
      <c r="P71" s="33">
        <f t="shared" si="13"/>
        <v>46877791.54839047</v>
      </c>
      <c r="Q71" s="30">
        <f>(I-Service_Fee)/12*P71</f>
        <v>292986.19717744039</v>
      </c>
      <c r="R71" s="34">
        <f t="shared" si="1"/>
        <v>1709157.325146823</v>
      </c>
      <c r="S71" s="33">
        <f t="shared" si="6"/>
        <v>62500000</v>
      </c>
      <c r="T71" s="30">
        <f>(I-Service_Fee)/12*S71</f>
        <v>390624.99999999994</v>
      </c>
      <c r="U71" s="35">
        <f t="shared" si="2"/>
        <v>0</v>
      </c>
      <c r="V71" s="34">
        <f t="shared" si="7"/>
        <v>37500000</v>
      </c>
      <c r="W71" s="30">
        <f>(I-Service_Fee)/12*V71</f>
        <v>234374.99999999997</v>
      </c>
      <c r="X71" s="35">
        <f t="shared" si="8"/>
        <v>0</v>
      </c>
      <c r="Y71" s="32"/>
      <c r="Z71" s="32">
        <f t="shared" si="14"/>
        <v>61</v>
      </c>
      <c r="AA71" s="32">
        <f t="shared" si="9"/>
        <v>0</v>
      </c>
      <c r="AB71" s="32">
        <f t="shared" si="10"/>
        <v>2002143.5223242634</v>
      </c>
      <c r="AC71" s="32">
        <f t="shared" si="11"/>
        <v>390624.99999999994</v>
      </c>
      <c r="AD71" s="32">
        <f t="shared" si="12"/>
        <v>234374.99999999997</v>
      </c>
    </row>
    <row r="72" spans="1:30" ht="15.75" thickBot="1" x14ac:dyDescent="0.3">
      <c r="A72" s="7">
        <v>62</v>
      </c>
      <c r="B72" s="14">
        <f t="shared" si="3"/>
        <v>145168634.22324377</v>
      </c>
      <c r="C72" s="19">
        <f t="shared" si="4"/>
        <v>1121614.4369407964</v>
      </c>
      <c r="D72" s="14">
        <f>Beg_Balance*I_Period</f>
        <v>967790.8948216252</v>
      </c>
      <c r="E72" s="15">
        <f>ABS(Scheduled_PMT-Accrued_Interest)</f>
        <v>153823.54211917124</v>
      </c>
      <c r="F72" s="17">
        <f>IF(time&lt;=30,1-(1-Use_CPR*time/30)^(1/12),1-(1-Use_CPR)^(1/12))</f>
        <v>1.0596241035318976E-2</v>
      </c>
      <c r="G72" s="16">
        <f>SMM*(Beg_Balance-Scheduled_Principal)</f>
        <v>1536611.8876683451</v>
      </c>
      <c r="H72" s="14">
        <f>Service_Fee*Beg_Balance/12</f>
        <v>60486.930926351575</v>
      </c>
      <c r="I72" s="15">
        <f>Scheduled_Principal+Prepaid_Principal</f>
        <v>1690435.4297875164</v>
      </c>
      <c r="J72" s="14">
        <f>Accrued_Interest-servicefee</f>
        <v>907303.96389527363</v>
      </c>
      <c r="K72" s="21">
        <f>Total_Principal+Net_Interest</f>
        <v>2597739.39368279</v>
      </c>
      <c r="M72" s="33">
        <f t="shared" si="5"/>
        <v>0</v>
      </c>
      <c r="N72" s="30">
        <f>(I-Service_Fee)/12*M72</f>
        <v>0</v>
      </c>
      <c r="O72" s="35">
        <f t="shared" si="0"/>
        <v>0</v>
      </c>
      <c r="P72" s="33">
        <f t="shared" si="13"/>
        <v>45168634.223243646</v>
      </c>
      <c r="Q72" s="30">
        <f>(I-Service_Fee)/12*P72</f>
        <v>282303.96389527275</v>
      </c>
      <c r="R72" s="34">
        <f t="shared" si="1"/>
        <v>1690435.4297875164</v>
      </c>
      <c r="S72" s="33">
        <f t="shared" si="6"/>
        <v>62500000</v>
      </c>
      <c r="T72" s="30">
        <f>(I-Service_Fee)/12*S72</f>
        <v>390624.99999999994</v>
      </c>
      <c r="U72" s="35">
        <f t="shared" si="2"/>
        <v>0</v>
      </c>
      <c r="V72" s="34">
        <f t="shared" si="7"/>
        <v>37500000</v>
      </c>
      <c r="W72" s="30">
        <f>(I-Service_Fee)/12*V72</f>
        <v>234374.99999999997</v>
      </c>
      <c r="X72" s="35">
        <f t="shared" si="8"/>
        <v>0</v>
      </c>
      <c r="Y72" s="32"/>
      <c r="Z72" s="32">
        <f t="shared" si="14"/>
        <v>62</v>
      </c>
      <c r="AA72" s="32">
        <f t="shared" si="9"/>
        <v>0</v>
      </c>
      <c r="AB72" s="32">
        <f t="shared" si="10"/>
        <v>1972739.3936827891</v>
      </c>
      <c r="AC72" s="32">
        <f t="shared" si="11"/>
        <v>390624.99999999994</v>
      </c>
      <c r="AD72" s="32">
        <f t="shared" si="12"/>
        <v>234374.99999999997</v>
      </c>
    </row>
    <row r="73" spans="1:30" ht="15.75" thickBot="1" x14ac:dyDescent="0.3">
      <c r="A73" s="7">
        <v>63</v>
      </c>
      <c r="B73" s="14">
        <f t="shared" si="3"/>
        <v>143478198.79345626</v>
      </c>
      <c r="C73" s="19">
        <f t="shared" si="4"/>
        <v>1109729.5400182782</v>
      </c>
      <c r="D73" s="14">
        <f>Beg_Balance*I_Period</f>
        <v>956521.32528970845</v>
      </c>
      <c r="E73" s="15">
        <f>ABS(Scheduled_PMT-Accrued_Interest)</f>
        <v>153208.21472856973</v>
      </c>
      <c r="F73" s="17">
        <f>IF(time&lt;=30,1-(1-Use_CPR*time/30)^(1/12),1-(1-Use_CPR)^(1/12))</f>
        <v>1.0596241035318976E-2</v>
      </c>
      <c r="G73" s="16">
        <f>SMM*(Beg_Balance-Scheduled_Principal)</f>
        <v>1518706.14655702</v>
      </c>
      <c r="H73" s="14">
        <f>Service_Fee*Beg_Balance/12</f>
        <v>59782.582830606778</v>
      </c>
      <c r="I73" s="15">
        <f>Scheduled_Principal+Prepaid_Principal</f>
        <v>1671914.3612855896</v>
      </c>
      <c r="J73" s="14">
        <f>Accrued_Interest-servicefee</f>
        <v>896738.74245910172</v>
      </c>
      <c r="K73" s="21">
        <f>Total_Principal+Net_Interest</f>
        <v>2568653.1037446912</v>
      </c>
      <c r="M73" s="33">
        <f t="shared" si="5"/>
        <v>0</v>
      </c>
      <c r="N73" s="30">
        <f>(I-Service_Fee)/12*M73</f>
        <v>0</v>
      </c>
      <c r="O73" s="35">
        <f t="shared" si="0"/>
        <v>0</v>
      </c>
      <c r="P73" s="33">
        <f t="shared" si="13"/>
        <v>43478198.79345613</v>
      </c>
      <c r="Q73" s="30">
        <f>(I-Service_Fee)/12*P73</f>
        <v>271738.74245910079</v>
      </c>
      <c r="R73" s="34">
        <f t="shared" si="1"/>
        <v>1671914.3612855896</v>
      </c>
      <c r="S73" s="33">
        <f t="shared" si="6"/>
        <v>62500000</v>
      </c>
      <c r="T73" s="30">
        <f>(I-Service_Fee)/12*S73</f>
        <v>390624.99999999994</v>
      </c>
      <c r="U73" s="35">
        <f t="shared" si="2"/>
        <v>0</v>
      </c>
      <c r="V73" s="34">
        <f t="shared" si="7"/>
        <v>37500000</v>
      </c>
      <c r="W73" s="30">
        <f>(I-Service_Fee)/12*V73</f>
        <v>234374.99999999997</v>
      </c>
      <c r="X73" s="35">
        <f t="shared" si="8"/>
        <v>0</v>
      </c>
      <c r="Y73" s="32"/>
      <c r="Z73" s="32">
        <f t="shared" si="14"/>
        <v>63</v>
      </c>
      <c r="AA73" s="32">
        <f t="shared" si="9"/>
        <v>0</v>
      </c>
      <c r="AB73" s="32">
        <f t="shared" si="10"/>
        <v>1943653.1037446903</v>
      </c>
      <c r="AC73" s="32">
        <f t="shared" si="11"/>
        <v>390624.99999999994</v>
      </c>
      <c r="AD73" s="32">
        <f t="shared" si="12"/>
        <v>234374.99999999997</v>
      </c>
    </row>
    <row r="74" spans="1:30" ht="15.75" thickBot="1" x14ac:dyDescent="0.3">
      <c r="A74" s="7">
        <v>64</v>
      </c>
      <c r="B74" s="14">
        <f t="shared" si="3"/>
        <v>141806284.43217066</v>
      </c>
      <c r="C74" s="19">
        <f t="shared" si="4"/>
        <v>1097970.5783282309</v>
      </c>
      <c r="D74" s="14">
        <f>Beg_Balance*I_Period</f>
        <v>945375.22954780445</v>
      </c>
      <c r="E74" s="15">
        <f>ABS(Scheduled_PMT-Accrued_Interest)</f>
        <v>152595.34878042643</v>
      </c>
      <c r="F74" s="17">
        <f>IF(time&lt;=30,1-(1-Use_CPR*time/30)^(1/12),1-(1-Use_CPR)^(1/12))</f>
        <v>1.0596241035318976E-2</v>
      </c>
      <c r="G74" s="16">
        <f>SMM*(Beg_Balance-Scheduled_Principal)</f>
        <v>1500996.6330697353</v>
      </c>
      <c r="H74" s="14">
        <f>Service_Fee*Beg_Balance/12</f>
        <v>59085.951846737771</v>
      </c>
      <c r="I74" s="15">
        <f>Scheduled_Principal+Prepaid_Principal</f>
        <v>1653591.9818501617</v>
      </c>
      <c r="J74" s="14">
        <f>Accrued_Interest-servicefee</f>
        <v>886289.27770106669</v>
      </c>
      <c r="K74" s="21">
        <f>Total_Principal+Net_Interest</f>
        <v>2539881.2595512285</v>
      </c>
      <c r="M74" s="33">
        <f t="shared" si="5"/>
        <v>0</v>
      </c>
      <c r="N74" s="30">
        <f>(I-Service_Fee)/12*M74</f>
        <v>0</v>
      </c>
      <c r="O74" s="35">
        <f t="shared" si="0"/>
        <v>0</v>
      </c>
      <c r="P74" s="33">
        <f t="shared" si="13"/>
        <v>41806284.43217054</v>
      </c>
      <c r="Q74" s="30">
        <f>(I-Service_Fee)/12*P74</f>
        <v>261289.27770106585</v>
      </c>
      <c r="R74" s="34">
        <f t="shared" si="1"/>
        <v>1653591.9818501617</v>
      </c>
      <c r="S74" s="33">
        <f t="shared" si="6"/>
        <v>62500000</v>
      </c>
      <c r="T74" s="30">
        <f>(I-Service_Fee)/12*S74</f>
        <v>390624.99999999994</v>
      </c>
      <c r="U74" s="35">
        <f t="shared" si="2"/>
        <v>0</v>
      </c>
      <c r="V74" s="34">
        <f t="shared" si="7"/>
        <v>37500000</v>
      </c>
      <c r="W74" s="30">
        <f>(I-Service_Fee)/12*V74</f>
        <v>234374.99999999997</v>
      </c>
      <c r="X74" s="35">
        <f t="shared" si="8"/>
        <v>0</v>
      </c>
      <c r="Y74" s="32"/>
      <c r="Z74" s="32">
        <f t="shared" si="14"/>
        <v>64</v>
      </c>
      <c r="AA74" s="32">
        <f t="shared" si="9"/>
        <v>0</v>
      </c>
      <c r="AB74" s="32">
        <f t="shared" si="10"/>
        <v>1914881.2595512276</v>
      </c>
      <c r="AC74" s="32">
        <f t="shared" si="11"/>
        <v>390624.99999999994</v>
      </c>
      <c r="AD74" s="32">
        <f t="shared" si="12"/>
        <v>234374.99999999997</v>
      </c>
    </row>
    <row r="75" spans="1:30" ht="15.75" thickBot="1" x14ac:dyDescent="0.3">
      <c r="A75" s="7">
        <v>65</v>
      </c>
      <c r="B75" s="14">
        <f t="shared" si="3"/>
        <v>140152692.45032051</v>
      </c>
      <c r="C75" s="19">
        <f t="shared" si="4"/>
        <v>1086336.2174305764</v>
      </c>
      <c r="D75" s="14">
        <f>Beg_Balance*I_Period</f>
        <v>934351.28300213686</v>
      </c>
      <c r="E75" s="15">
        <f>ABS(Scheduled_PMT-Accrued_Interest)</f>
        <v>151984.93442843959</v>
      </c>
      <c r="F75" s="17">
        <f>IF(time&lt;=30,1-(1-Use_CPR*time/30)^(1/12),1-(1-Use_CPR)^(1/12))</f>
        <v>1.0596241035318976E-2</v>
      </c>
      <c r="G75" s="16">
        <f>SMM*(Beg_Balance-Scheduled_Principal)</f>
        <v>1483481.2419535853</v>
      </c>
      <c r="H75" s="14">
        <f>Service_Fee*Beg_Balance/12</f>
        <v>58396.955187633546</v>
      </c>
      <c r="I75" s="15">
        <f>Scheduled_Principal+Prepaid_Principal</f>
        <v>1635466.1763820248</v>
      </c>
      <c r="J75" s="14">
        <f>Accrued_Interest-servicefee</f>
        <v>875954.32781450334</v>
      </c>
      <c r="K75" s="21">
        <f>Total_Principal+Net_Interest</f>
        <v>2511420.5041965283</v>
      </c>
      <c r="M75" s="33">
        <f t="shared" si="5"/>
        <v>0</v>
      </c>
      <c r="N75" s="30">
        <f>(I-Service_Fee)/12*M75</f>
        <v>0</v>
      </c>
      <c r="O75" s="35">
        <f t="shared" si="0"/>
        <v>0</v>
      </c>
      <c r="P75" s="33">
        <f t="shared" si="13"/>
        <v>40152692.450320378</v>
      </c>
      <c r="Q75" s="30">
        <f>(I-Service_Fee)/12*P75</f>
        <v>250954.32781450235</v>
      </c>
      <c r="R75" s="34">
        <f t="shared" si="1"/>
        <v>1635466.1763820248</v>
      </c>
      <c r="S75" s="33">
        <f t="shared" si="6"/>
        <v>62500000</v>
      </c>
      <c r="T75" s="30">
        <f>(I-Service_Fee)/12*S75</f>
        <v>390624.99999999994</v>
      </c>
      <c r="U75" s="35">
        <f t="shared" si="2"/>
        <v>0</v>
      </c>
      <c r="V75" s="34">
        <f t="shared" si="7"/>
        <v>37500000</v>
      </c>
      <c r="W75" s="30">
        <f>(I-Service_Fee)/12*V75</f>
        <v>234374.99999999997</v>
      </c>
      <c r="X75" s="35">
        <f t="shared" si="8"/>
        <v>0</v>
      </c>
      <c r="Y75" s="32"/>
      <c r="Z75" s="32">
        <f t="shared" si="14"/>
        <v>65</v>
      </c>
      <c r="AA75" s="32">
        <f t="shared" si="9"/>
        <v>0</v>
      </c>
      <c r="AB75" s="32">
        <f t="shared" si="10"/>
        <v>1886420.5041965272</v>
      </c>
      <c r="AC75" s="32">
        <f t="shared" si="11"/>
        <v>390624.99999999994</v>
      </c>
      <c r="AD75" s="32">
        <f t="shared" si="12"/>
        <v>234374.99999999997</v>
      </c>
    </row>
    <row r="76" spans="1:30" ht="15.75" thickBot="1" x14ac:dyDescent="0.3">
      <c r="A76" s="7">
        <v>66</v>
      </c>
      <c r="B76" s="14">
        <f t="shared" si="3"/>
        <v>138517226.27393848</v>
      </c>
      <c r="C76" s="19">
        <f t="shared" si="4"/>
        <v>1074825.1370252855</v>
      </c>
      <c r="D76" s="14">
        <f>Beg_Balance*I_Period</f>
        <v>923448.17515958985</v>
      </c>
      <c r="E76" s="15">
        <f>ABS(Scheduled_PMT-Accrued_Interest)</f>
        <v>151376.96186569566</v>
      </c>
      <c r="F76" s="17">
        <f>IF(time&lt;=30,1-(1-Use_CPR*time/30)^(1/12),1-(1-Use_CPR)^(1/12))</f>
        <v>1.0596241035318976E-2</v>
      </c>
      <c r="G76" s="16">
        <f>SMM*(Beg_Balance-Scheduled_Principal)</f>
        <v>1466157.8903673475</v>
      </c>
      <c r="H76" s="14">
        <f>Service_Fee*Beg_Balance/12</f>
        <v>57715.510947474366</v>
      </c>
      <c r="I76" s="15">
        <f>Scheduled_Principal+Prepaid_Principal</f>
        <v>1617534.8522330432</v>
      </c>
      <c r="J76" s="14">
        <f>Accrued_Interest-servicefee</f>
        <v>865732.66421211546</v>
      </c>
      <c r="K76" s="21">
        <f>Total_Principal+Net_Interest</f>
        <v>2483267.5164451585</v>
      </c>
      <c r="M76" s="33">
        <f t="shared" si="5"/>
        <v>0</v>
      </c>
      <c r="N76" s="30">
        <f>(I-Service_Fee)/12*M76</f>
        <v>0</v>
      </c>
      <c r="O76" s="35">
        <f t="shared" ref="O76:O139" si="15">MIN(M76,I76)</f>
        <v>0</v>
      </c>
      <c r="P76" s="33">
        <f t="shared" si="13"/>
        <v>38517226.27393835</v>
      </c>
      <c r="Q76" s="30">
        <f>(I-Service_Fee)/12*P76</f>
        <v>240732.66421211467</v>
      </c>
      <c r="R76" s="34">
        <f t="shared" ref="R76:R139" si="16">IF(M76-O76&gt;0,0,MIN(I76-O76,P76))</f>
        <v>1617534.8522330432</v>
      </c>
      <c r="S76" s="33">
        <f t="shared" si="6"/>
        <v>62500000</v>
      </c>
      <c r="T76" s="30">
        <f>(I-Service_Fee)/12*S76</f>
        <v>390624.99999999994</v>
      </c>
      <c r="U76" s="35">
        <f t="shared" ref="U76:U139" si="17">IF(P76-R76&gt;0,0,MIN(I76-R76,S76))</f>
        <v>0</v>
      </c>
      <c r="V76" s="34">
        <f t="shared" si="7"/>
        <v>37500000</v>
      </c>
      <c r="W76" s="30">
        <f>(I-Service_Fee)/12*V76</f>
        <v>234374.99999999997</v>
      </c>
      <c r="X76" s="35">
        <f t="shared" si="8"/>
        <v>0</v>
      </c>
      <c r="Y76" s="32"/>
      <c r="Z76" s="32">
        <f t="shared" si="14"/>
        <v>66</v>
      </c>
      <c r="AA76" s="32">
        <f t="shared" si="9"/>
        <v>0</v>
      </c>
      <c r="AB76" s="32">
        <f t="shared" si="10"/>
        <v>1858267.5164451578</v>
      </c>
      <c r="AC76" s="32">
        <f t="shared" si="11"/>
        <v>390624.99999999994</v>
      </c>
      <c r="AD76" s="32">
        <f t="shared" si="12"/>
        <v>234374.99999999997</v>
      </c>
    </row>
    <row r="77" spans="1:30" ht="15.75" thickBot="1" x14ac:dyDescent="0.3">
      <c r="A77" s="7">
        <v>67</v>
      </c>
      <c r="B77" s="14">
        <f t="shared" ref="B77:B140" si="18">B76-I76</f>
        <v>136899691.42170542</v>
      </c>
      <c r="C77" s="19">
        <f t="shared" ref="C77:C140" si="19">-PMT($C$6,$C$3-A76,B77,0)</f>
        <v>1063436.0308025456</v>
      </c>
      <c r="D77" s="14">
        <f>Beg_Balance*I_Period</f>
        <v>912664.60947803617</v>
      </c>
      <c r="E77" s="15">
        <f>ABS(Scheduled_PMT-Accrued_Interest)</f>
        <v>150771.42132450943</v>
      </c>
      <c r="F77" s="17">
        <f>IF(time&lt;=30,1-(1-Use_CPR*time/30)^(1/12),1-(1-Use_CPR)^(1/12))</f>
        <v>1.0596241035318976E-2</v>
      </c>
      <c r="G77" s="16">
        <f>SMM*(Beg_Balance-Scheduled_Principal)</f>
        <v>1449024.5176435879</v>
      </c>
      <c r="H77" s="14">
        <f>Service_Fee*Beg_Balance/12</f>
        <v>57041.538092377268</v>
      </c>
      <c r="I77" s="15">
        <f>Scheduled_Principal+Prepaid_Principal</f>
        <v>1599795.9389680973</v>
      </c>
      <c r="J77" s="14">
        <f>Accrued_Interest-servicefee</f>
        <v>855623.07138565893</v>
      </c>
      <c r="K77" s="21">
        <f>Total_Principal+Net_Interest</f>
        <v>2455419.0103537561</v>
      </c>
      <c r="M77" s="33">
        <f t="shared" ref="M77:M140" si="20">M76-O76</f>
        <v>0</v>
      </c>
      <c r="N77" s="30">
        <f>(I-Service_Fee)/12*M77</f>
        <v>0</v>
      </c>
      <c r="O77" s="35">
        <f t="shared" si="15"/>
        <v>0</v>
      </c>
      <c r="P77" s="33">
        <f t="shared" si="13"/>
        <v>36899691.421705306</v>
      </c>
      <c r="Q77" s="30">
        <f>(I-Service_Fee)/12*P77</f>
        <v>230623.07138565814</v>
      </c>
      <c r="R77" s="34">
        <f t="shared" si="16"/>
        <v>1599795.9389680973</v>
      </c>
      <c r="S77" s="33">
        <f t="shared" ref="S77:S140" si="21">S76-U76</f>
        <v>62500000</v>
      </c>
      <c r="T77" s="30">
        <f>(I-Service_Fee)/12*S77</f>
        <v>390624.99999999994</v>
      </c>
      <c r="U77" s="35">
        <f t="shared" si="17"/>
        <v>0</v>
      </c>
      <c r="V77" s="34">
        <f t="shared" ref="V77:V140" si="22">V76-X76</f>
        <v>37500000</v>
      </c>
      <c r="W77" s="30">
        <f>(I-Service_Fee)/12*V77</f>
        <v>234374.99999999997</v>
      </c>
      <c r="X77" s="35">
        <f t="shared" ref="X77:X140" si="23">IF(S77-U77&gt;0,0,MIN(I77-U77,V77))</f>
        <v>0</v>
      </c>
      <c r="Y77" s="32"/>
      <c r="Z77" s="32">
        <f t="shared" si="14"/>
        <v>67</v>
      </c>
      <c r="AA77" s="32">
        <f t="shared" ref="AA77:AA140" si="24">SUM(N77:O77)</f>
        <v>0</v>
      </c>
      <c r="AB77" s="32">
        <f t="shared" ref="AB77:AB140" si="25">SUM(Q77:R77)</f>
        <v>1830419.0103537554</v>
      </c>
      <c r="AC77" s="32">
        <f t="shared" ref="AC77:AC140" si="26">SUM(T77:U77)</f>
        <v>390624.99999999994</v>
      </c>
      <c r="AD77" s="32">
        <f t="shared" ref="AD77:AD140" si="27">SUM(W77:X77)</f>
        <v>234374.99999999997</v>
      </c>
    </row>
    <row r="78" spans="1:30" ht="15.75" thickBot="1" x14ac:dyDescent="0.3">
      <c r="A78" s="7">
        <v>68</v>
      </c>
      <c r="B78" s="14">
        <f t="shared" si="18"/>
        <v>135299895.48273733</v>
      </c>
      <c r="C78" s="19">
        <f t="shared" si="19"/>
        <v>1052167.606294519</v>
      </c>
      <c r="D78" s="14">
        <f>Beg_Balance*I_Period</f>
        <v>901999.303218249</v>
      </c>
      <c r="E78" s="15">
        <f>ABS(Scheduled_PMT-Accrued_Interest)</f>
        <v>150168.30307627004</v>
      </c>
      <c r="F78" s="17">
        <f>IF(time&lt;=30,1-(1-Use_CPR*time/30)^(1/12),1-(1-Use_CPR)^(1/12))</f>
        <v>1.0596241035318976E-2</v>
      </c>
      <c r="G78" s="16">
        <f>SMM*(Beg_Balance-Scheduled_Principal)</f>
        <v>1432079.0850532888</v>
      </c>
      <c r="H78" s="14">
        <f>Service_Fee*Beg_Balance/12</f>
        <v>56374.956451140555</v>
      </c>
      <c r="I78" s="15">
        <f>Scheduled_Principal+Prepaid_Principal</f>
        <v>1582247.3881295589</v>
      </c>
      <c r="J78" s="14">
        <f>Accrued_Interest-servicefee</f>
        <v>845624.34676710842</v>
      </c>
      <c r="K78" s="21">
        <f>Total_Principal+Net_Interest</f>
        <v>2427871.7348966673</v>
      </c>
      <c r="M78" s="33">
        <f t="shared" si="20"/>
        <v>0</v>
      </c>
      <c r="N78" s="30">
        <f>(I-Service_Fee)/12*M78</f>
        <v>0</v>
      </c>
      <c r="O78" s="35">
        <f t="shared" si="15"/>
        <v>0</v>
      </c>
      <c r="P78" s="33">
        <f t="shared" ref="P78:P141" si="28">P77-R77</f>
        <v>35299895.482737206</v>
      </c>
      <c r="Q78" s="30">
        <f>(I-Service_Fee)/12*P78</f>
        <v>220624.34676710752</v>
      </c>
      <c r="R78" s="34">
        <f t="shared" si="16"/>
        <v>1582247.3881295589</v>
      </c>
      <c r="S78" s="33">
        <f t="shared" si="21"/>
        <v>62500000</v>
      </c>
      <c r="T78" s="30">
        <f>(I-Service_Fee)/12*S78</f>
        <v>390624.99999999994</v>
      </c>
      <c r="U78" s="35">
        <f t="shared" si="17"/>
        <v>0</v>
      </c>
      <c r="V78" s="34">
        <f t="shared" si="22"/>
        <v>37500000</v>
      </c>
      <c r="W78" s="30">
        <f>(I-Service_Fee)/12*V78</f>
        <v>234374.99999999997</v>
      </c>
      <c r="X78" s="35">
        <f t="shared" si="23"/>
        <v>0</v>
      </c>
      <c r="Y78" s="32"/>
      <c r="Z78" s="32">
        <f t="shared" ref="Z78:Z141" si="29">Z77+1</f>
        <v>68</v>
      </c>
      <c r="AA78" s="32">
        <f t="shared" si="24"/>
        <v>0</v>
      </c>
      <c r="AB78" s="32">
        <f t="shared" si="25"/>
        <v>1802871.7348966664</v>
      </c>
      <c r="AC78" s="32">
        <f t="shared" si="26"/>
        <v>390624.99999999994</v>
      </c>
      <c r="AD78" s="32">
        <f t="shared" si="27"/>
        <v>234374.99999999997</v>
      </c>
    </row>
    <row r="79" spans="1:30" ht="15.75" thickBot="1" x14ac:dyDescent="0.3">
      <c r="A79" s="7">
        <v>69</v>
      </c>
      <c r="B79" s="14">
        <f t="shared" si="18"/>
        <v>133717648.09460777</v>
      </c>
      <c r="C79" s="19">
        <f t="shared" si="19"/>
        <v>1041018.5847286676</v>
      </c>
      <c r="D79" s="14">
        <f>Beg_Balance*I_Period</f>
        <v>891450.98729738523</v>
      </c>
      <c r="E79" s="15">
        <f>ABS(Scheduled_PMT-Accrued_Interest)</f>
        <v>149567.5974312824</v>
      </c>
      <c r="F79" s="17">
        <f>IF(time&lt;=30,1-(1-Use_CPR*time/30)^(1/12),1-(1-Use_CPR)^(1/12))</f>
        <v>1.0596241035318976E-2</v>
      </c>
      <c r="G79" s="16">
        <f>SMM*(Beg_Balance-Scheduled_Principal)</f>
        <v>1415319.5755729696</v>
      </c>
      <c r="H79" s="14">
        <f>Service_Fee*Beg_Balance/12</f>
        <v>55715.68670608657</v>
      </c>
      <c r="I79" s="15">
        <f>Scheduled_Principal+Prepaid_Principal</f>
        <v>1564887.1730042519</v>
      </c>
      <c r="J79" s="14">
        <f>Accrued_Interest-servicefee</f>
        <v>835735.30059129861</v>
      </c>
      <c r="K79" s="21">
        <f>Total_Principal+Net_Interest</f>
        <v>2400622.4735955503</v>
      </c>
      <c r="M79" s="33">
        <f t="shared" si="20"/>
        <v>0</v>
      </c>
      <c r="N79" s="30">
        <f>(I-Service_Fee)/12*M79</f>
        <v>0</v>
      </c>
      <c r="O79" s="35">
        <f t="shared" si="15"/>
        <v>0</v>
      </c>
      <c r="P79" s="33">
        <f t="shared" si="28"/>
        <v>33717648.094607644</v>
      </c>
      <c r="Q79" s="30">
        <f>(I-Service_Fee)/12*P79</f>
        <v>210735.30059129777</v>
      </c>
      <c r="R79" s="34">
        <f t="shared" si="16"/>
        <v>1564887.1730042519</v>
      </c>
      <c r="S79" s="33">
        <f t="shared" si="21"/>
        <v>62500000</v>
      </c>
      <c r="T79" s="30">
        <f>(I-Service_Fee)/12*S79</f>
        <v>390624.99999999994</v>
      </c>
      <c r="U79" s="35">
        <f t="shared" si="17"/>
        <v>0</v>
      </c>
      <c r="V79" s="34">
        <f t="shared" si="22"/>
        <v>37500000</v>
      </c>
      <c r="W79" s="30">
        <f>(I-Service_Fee)/12*V79</f>
        <v>234374.99999999997</v>
      </c>
      <c r="X79" s="35">
        <f t="shared" si="23"/>
        <v>0</v>
      </c>
      <c r="Y79" s="32"/>
      <c r="Z79" s="32">
        <f t="shared" si="29"/>
        <v>69</v>
      </c>
      <c r="AA79" s="32">
        <f t="shared" si="24"/>
        <v>0</v>
      </c>
      <c r="AB79" s="32">
        <f t="shared" si="25"/>
        <v>1775622.4735955496</v>
      </c>
      <c r="AC79" s="32">
        <f t="shared" si="26"/>
        <v>390624.99999999994</v>
      </c>
      <c r="AD79" s="32">
        <f t="shared" si="27"/>
        <v>234374.99999999997</v>
      </c>
    </row>
    <row r="80" spans="1:30" ht="15.75" thickBot="1" x14ac:dyDescent="0.3">
      <c r="A80" s="7">
        <v>70</v>
      </c>
      <c r="B80" s="14">
        <f t="shared" si="18"/>
        <v>132152760.92160352</v>
      </c>
      <c r="C80" s="19">
        <f t="shared" si="19"/>
        <v>1029987.700882636</v>
      </c>
      <c r="D80" s="14">
        <f>Beg_Balance*I_Period</f>
        <v>881018.40614402352</v>
      </c>
      <c r="E80" s="15">
        <f>ABS(Scheduled_PMT-Accrued_Interest)</f>
        <v>148969.29473861249</v>
      </c>
      <c r="F80" s="17">
        <f>IF(time&lt;=30,1-(1-Use_CPR*time/30)^(1/12),1-(1-Use_CPR)^(1/12))</f>
        <v>1.0596241035318976E-2</v>
      </c>
      <c r="G80" s="16">
        <f>SMM*(Beg_Balance-Scheduled_Principal)</f>
        <v>1398743.9936542814</v>
      </c>
      <c r="H80" s="14">
        <f>Service_Fee*Beg_Balance/12</f>
        <v>55063.650384001463</v>
      </c>
      <c r="I80" s="15">
        <f>Scheduled_Principal+Prepaid_Principal</f>
        <v>1547713.288392894</v>
      </c>
      <c r="J80" s="14">
        <f>Accrued_Interest-servicefee</f>
        <v>825954.75576002209</v>
      </c>
      <c r="K80" s="21">
        <f>Total_Principal+Net_Interest</f>
        <v>2373668.0441529159</v>
      </c>
      <c r="M80" s="33">
        <f t="shared" si="20"/>
        <v>0</v>
      </c>
      <c r="N80" s="30">
        <f>(I-Service_Fee)/12*M80</f>
        <v>0</v>
      </c>
      <c r="O80" s="35">
        <f t="shared" si="15"/>
        <v>0</v>
      </c>
      <c r="P80" s="33">
        <f t="shared" si="28"/>
        <v>32152760.921603393</v>
      </c>
      <c r="Q80" s="30">
        <f>(I-Service_Fee)/12*P80</f>
        <v>200954.75576002119</v>
      </c>
      <c r="R80" s="34">
        <f t="shared" si="16"/>
        <v>1547713.288392894</v>
      </c>
      <c r="S80" s="33">
        <f t="shared" si="21"/>
        <v>62500000</v>
      </c>
      <c r="T80" s="30">
        <f>(I-Service_Fee)/12*S80</f>
        <v>390624.99999999994</v>
      </c>
      <c r="U80" s="35">
        <f t="shared" si="17"/>
        <v>0</v>
      </c>
      <c r="V80" s="34">
        <f t="shared" si="22"/>
        <v>37500000</v>
      </c>
      <c r="W80" s="30">
        <f>(I-Service_Fee)/12*V80</f>
        <v>234374.99999999997</v>
      </c>
      <c r="X80" s="35">
        <f t="shared" si="23"/>
        <v>0</v>
      </c>
      <c r="Y80" s="32"/>
      <c r="Z80" s="32">
        <f t="shared" si="29"/>
        <v>70</v>
      </c>
      <c r="AA80" s="32">
        <f t="shared" si="24"/>
        <v>0</v>
      </c>
      <c r="AB80" s="32">
        <f t="shared" si="25"/>
        <v>1748668.0441529152</v>
      </c>
      <c r="AC80" s="32">
        <f t="shared" si="26"/>
        <v>390624.99999999994</v>
      </c>
      <c r="AD80" s="32">
        <f t="shared" si="27"/>
        <v>234374.99999999997</v>
      </c>
    </row>
    <row r="81" spans="1:30" ht="15.75" thickBot="1" x14ac:dyDescent="0.3">
      <c r="A81" s="7">
        <v>71</v>
      </c>
      <c r="B81" s="14">
        <f t="shared" si="18"/>
        <v>130605047.63321063</v>
      </c>
      <c r="C81" s="19">
        <f t="shared" si="19"/>
        <v>1019073.7029406697</v>
      </c>
      <c r="D81" s="14">
        <f>Beg_Balance*I_Period</f>
        <v>870700.31755473756</v>
      </c>
      <c r="E81" s="15">
        <f>ABS(Scheduled_PMT-Accrued_Interest)</f>
        <v>148373.38538593217</v>
      </c>
      <c r="F81" s="17">
        <f>IF(time&lt;=30,1-(1-Use_CPR*time/30)^(1/12),1-(1-Use_CPR)^(1/12))</f>
        <v>1.0596241035318976E-2</v>
      </c>
      <c r="G81" s="16">
        <f>SMM*(Beg_Balance-Scheduled_Principal)</f>
        <v>1382350.3649960405</v>
      </c>
      <c r="H81" s="14">
        <f>Service_Fee*Beg_Balance/12</f>
        <v>54418.769847171097</v>
      </c>
      <c r="I81" s="15">
        <f>Scheduled_Principal+Prepaid_Principal</f>
        <v>1530723.7503819726</v>
      </c>
      <c r="J81" s="14">
        <f>Accrued_Interest-servicefee</f>
        <v>816281.54770756641</v>
      </c>
      <c r="K81" s="21">
        <f>Total_Principal+Net_Interest</f>
        <v>2347005.2980895392</v>
      </c>
      <c r="M81" s="33">
        <f t="shared" si="20"/>
        <v>0</v>
      </c>
      <c r="N81" s="30">
        <f>(I-Service_Fee)/12*M81</f>
        <v>0</v>
      </c>
      <c r="O81" s="35">
        <f t="shared" si="15"/>
        <v>0</v>
      </c>
      <c r="P81" s="33">
        <f t="shared" si="28"/>
        <v>30605047.633210499</v>
      </c>
      <c r="Q81" s="30">
        <f>(I-Service_Fee)/12*P81</f>
        <v>191281.54770756559</v>
      </c>
      <c r="R81" s="34">
        <f t="shared" si="16"/>
        <v>1530723.7503819726</v>
      </c>
      <c r="S81" s="33">
        <f t="shared" si="21"/>
        <v>62500000</v>
      </c>
      <c r="T81" s="30">
        <f>(I-Service_Fee)/12*S81</f>
        <v>390624.99999999994</v>
      </c>
      <c r="U81" s="35">
        <f t="shared" si="17"/>
        <v>0</v>
      </c>
      <c r="V81" s="34">
        <f t="shared" si="22"/>
        <v>37500000</v>
      </c>
      <c r="W81" s="30">
        <f>(I-Service_Fee)/12*V81</f>
        <v>234374.99999999997</v>
      </c>
      <c r="X81" s="35">
        <f t="shared" si="23"/>
        <v>0</v>
      </c>
      <c r="Y81" s="32"/>
      <c r="Z81" s="32">
        <f t="shared" si="29"/>
        <v>71</v>
      </c>
      <c r="AA81" s="32">
        <f t="shared" si="24"/>
        <v>0</v>
      </c>
      <c r="AB81" s="32">
        <f t="shared" si="25"/>
        <v>1722005.2980895382</v>
      </c>
      <c r="AC81" s="32">
        <f t="shared" si="26"/>
        <v>390624.99999999994</v>
      </c>
      <c r="AD81" s="32">
        <f t="shared" si="27"/>
        <v>234374.99999999997</v>
      </c>
    </row>
    <row r="82" spans="1:30" ht="15.75" thickBot="1" x14ac:dyDescent="0.3">
      <c r="A82" s="7">
        <v>72</v>
      </c>
      <c r="B82" s="14">
        <f t="shared" si="18"/>
        <v>129074323.88282865</v>
      </c>
      <c r="C82" s="19">
        <f t="shared" si="19"/>
        <v>1008275.3523515551</v>
      </c>
      <c r="D82" s="14">
        <f>Beg_Balance*I_Period</f>
        <v>860495.49255219102</v>
      </c>
      <c r="E82" s="15">
        <f>ABS(Scheduled_PMT-Accrued_Interest)</f>
        <v>147779.85979936412</v>
      </c>
      <c r="F82" s="17">
        <f>IF(time&lt;=30,1-(1-Use_CPR*time/30)^(1/12),1-(1-Use_CPR)^(1/12))</f>
        <v>1.0596241035318976E-2</v>
      </c>
      <c r="G82" s="16">
        <f>SMM*(Beg_Balance-Scheduled_Principal)</f>
        <v>1366136.7363186814</v>
      </c>
      <c r="H82" s="14">
        <f>Service_Fee*Beg_Balance/12</f>
        <v>53780.968284511939</v>
      </c>
      <c r="I82" s="15">
        <f>Scheduled_Principal+Prepaid_Principal</f>
        <v>1513916.5961180455</v>
      </c>
      <c r="J82" s="14">
        <f>Accrued_Interest-servicefee</f>
        <v>806714.52426767908</v>
      </c>
      <c r="K82" s="21">
        <f>Total_Principal+Net_Interest</f>
        <v>2320631.1203857246</v>
      </c>
      <c r="M82" s="33">
        <f t="shared" si="20"/>
        <v>0</v>
      </c>
      <c r="N82" s="30">
        <f>(I-Service_Fee)/12*M82</f>
        <v>0</v>
      </c>
      <c r="O82" s="35">
        <f t="shared" si="15"/>
        <v>0</v>
      </c>
      <c r="P82" s="33">
        <f t="shared" si="28"/>
        <v>29074323.882828526</v>
      </c>
      <c r="Q82" s="30">
        <f>(I-Service_Fee)/12*P82</f>
        <v>181714.52426767827</v>
      </c>
      <c r="R82" s="34">
        <f t="shared" si="16"/>
        <v>1513916.5961180455</v>
      </c>
      <c r="S82" s="33">
        <f t="shared" si="21"/>
        <v>62500000</v>
      </c>
      <c r="T82" s="30">
        <f>(I-Service_Fee)/12*S82</f>
        <v>390624.99999999994</v>
      </c>
      <c r="U82" s="35">
        <f t="shared" si="17"/>
        <v>0</v>
      </c>
      <c r="V82" s="34">
        <f t="shared" si="22"/>
        <v>37500000</v>
      </c>
      <c r="W82" s="30">
        <f>(I-Service_Fee)/12*V82</f>
        <v>234374.99999999997</v>
      </c>
      <c r="X82" s="35">
        <f t="shared" si="23"/>
        <v>0</v>
      </c>
      <c r="Y82" s="32"/>
      <c r="Z82" s="32">
        <f t="shared" si="29"/>
        <v>72</v>
      </c>
      <c r="AA82" s="32">
        <f t="shared" si="24"/>
        <v>0</v>
      </c>
      <c r="AB82" s="32">
        <f t="shared" si="25"/>
        <v>1695631.1203857237</v>
      </c>
      <c r="AC82" s="32">
        <f t="shared" si="26"/>
        <v>390624.99999999994</v>
      </c>
      <c r="AD82" s="32">
        <f t="shared" si="27"/>
        <v>234374.99999999997</v>
      </c>
    </row>
    <row r="83" spans="1:30" ht="15.75" thickBot="1" x14ac:dyDescent="0.3">
      <c r="A83" s="7">
        <v>73</v>
      </c>
      <c r="B83" s="14">
        <f t="shared" si="18"/>
        <v>127560407.28671061</v>
      </c>
      <c r="C83" s="19">
        <f t="shared" si="19"/>
        <v>997591.42368806689</v>
      </c>
      <c r="D83" s="14">
        <f>Beg_Balance*I_Period</f>
        <v>850402.71524473745</v>
      </c>
      <c r="E83" s="15">
        <f>ABS(Scheduled_PMT-Accrued_Interest)</f>
        <v>147188.70844332944</v>
      </c>
      <c r="F83" s="17">
        <f>IF(time&lt;=30,1-(1-Use_CPR*time/30)^(1/12),1-(1-Use_CPR)^(1/12))</f>
        <v>1.0596241035318976E-2</v>
      </c>
      <c r="G83" s="16">
        <f>SMM*(Beg_Balance-Scheduled_Principal)</f>
        <v>1350101.1751411019</v>
      </c>
      <c r="H83" s="14">
        <f>Service_Fee*Beg_Balance/12</f>
        <v>53150.169702796091</v>
      </c>
      <c r="I83" s="15">
        <f>Scheduled_Principal+Prepaid_Principal</f>
        <v>1497289.8835844314</v>
      </c>
      <c r="J83" s="14">
        <f>Accrued_Interest-servicefee</f>
        <v>797252.54554194142</v>
      </c>
      <c r="K83" s="21">
        <f>Total_Principal+Net_Interest</f>
        <v>2294542.4291263726</v>
      </c>
      <c r="M83" s="33">
        <f t="shared" si="20"/>
        <v>0</v>
      </c>
      <c r="N83" s="30">
        <f>(I-Service_Fee)/12*M83</f>
        <v>0</v>
      </c>
      <c r="O83" s="35">
        <f t="shared" si="15"/>
        <v>0</v>
      </c>
      <c r="P83" s="33">
        <f t="shared" si="28"/>
        <v>27560407.286710482</v>
      </c>
      <c r="Q83" s="30">
        <f>(I-Service_Fee)/12*P83</f>
        <v>172252.54554194049</v>
      </c>
      <c r="R83" s="34">
        <f t="shared" si="16"/>
        <v>1497289.8835844314</v>
      </c>
      <c r="S83" s="33">
        <f t="shared" si="21"/>
        <v>62500000</v>
      </c>
      <c r="T83" s="30">
        <f>(I-Service_Fee)/12*S83</f>
        <v>390624.99999999994</v>
      </c>
      <c r="U83" s="35">
        <f t="shared" si="17"/>
        <v>0</v>
      </c>
      <c r="V83" s="34">
        <f t="shared" si="22"/>
        <v>37500000</v>
      </c>
      <c r="W83" s="30">
        <f>(I-Service_Fee)/12*V83</f>
        <v>234374.99999999997</v>
      </c>
      <c r="X83" s="35">
        <f t="shared" si="23"/>
        <v>0</v>
      </c>
      <c r="Y83" s="32"/>
      <c r="Z83" s="32">
        <f t="shared" si="29"/>
        <v>73</v>
      </c>
      <c r="AA83" s="32">
        <f t="shared" si="24"/>
        <v>0</v>
      </c>
      <c r="AB83" s="32">
        <f t="shared" si="25"/>
        <v>1669542.4291263719</v>
      </c>
      <c r="AC83" s="32">
        <f t="shared" si="26"/>
        <v>390624.99999999994</v>
      </c>
      <c r="AD83" s="32">
        <f t="shared" si="27"/>
        <v>234374.99999999997</v>
      </c>
    </row>
    <row r="84" spans="1:30" ht="15.75" thickBot="1" x14ac:dyDescent="0.3">
      <c r="A84" s="7">
        <v>74</v>
      </c>
      <c r="B84" s="14">
        <f t="shared" si="18"/>
        <v>126063117.40312618</v>
      </c>
      <c r="C84" s="19">
        <f t="shared" si="19"/>
        <v>987020.70450790133</v>
      </c>
      <c r="D84" s="14">
        <f>Beg_Balance*I_Period</f>
        <v>840420.78268750792</v>
      </c>
      <c r="E84" s="15">
        <f>ABS(Scheduled_PMT-Accrued_Interest)</f>
        <v>146599.92182039341</v>
      </c>
      <c r="F84" s="17">
        <f>IF(time&lt;=30,1-(1-Use_CPR*time/30)^(1/12),1-(1-Use_CPR)^(1/12))</f>
        <v>1.0596241035318976E-2</v>
      </c>
      <c r="G84" s="16">
        <f>SMM*(Beg_Balance-Scheduled_Principal)</f>
        <v>1334241.7695598716</v>
      </c>
      <c r="H84" s="14">
        <f>Service_Fee*Beg_Balance/12</f>
        <v>52526.298917969245</v>
      </c>
      <c r="I84" s="15">
        <f>Scheduled_Principal+Prepaid_Principal</f>
        <v>1480841.6913802652</v>
      </c>
      <c r="J84" s="14">
        <f>Accrued_Interest-servicefee</f>
        <v>787894.4837695387</v>
      </c>
      <c r="K84" s="21">
        <f>Total_Principal+Net_Interest</f>
        <v>2268736.175149804</v>
      </c>
      <c r="M84" s="33">
        <f t="shared" si="20"/>
        <v>0</v>
      </c>
      <c r="N84" s="30">
        <f>(I-Service_Fee)/12*M84</f>
        <v>0</v>
      </c>
      <c r="O84" s="35">
        <f t="shared" si="15"/>
        <v>0</v>
      </c>
      <c r="P84" s="33">
        <f t="shared" si="28"/>
        <v>26063117.40312605</v>
      </c>
      <c r="Q84" s="30">
        <f>(I-Service_Fee)/12*P84</f>
        <v>162894.48376953779</v>
      </c>
      <c r="R84" s="34">
        <f t="shared" si="16"/>
        <v>1480841.6913802652</v>
      </c>
      <c r="S84" s="33">
        <f t="shared" si="21"/>
        <v>62500000</v>
      </c>
      <c r="T84" s="30">
        <f>(I-Service_Fee)/12*S84</f>
        <v>390624.99999999994</v>
      </c>
      <c r="U84" s="35">
        <f t="shared" si="17"/>
        <v>0</v>
      </c>
      <c r="V84" s="34">
        <f t="shared" si="22"/>
        <v>37500000</v>
      </c>
      <c r="W84" s="30">
        <f>(I-Service_Fee)/12*V84</f>
        <v>234374.99999999997</v>
      </c>
      <c r="X84" s="35">
        <f t="shared" si="23"/>
        <v>0</v>
      </c>
      <c r="Y84" s="32"/>
      <c r="Z84" s="32">
        <f t="shared" si="29"/>
        <v>74</v>
      </c>
      <c r="AA84" s="32">
        <f t="shared" si="24"/>
        <v>0</v>
      </c>
      <c r="AB84" s="32">
        <f t="shared" si="25"/>
        <v>1643736.175149803</v>
      </c>
      <c r="AC84" s="32">
        <f t="shared" si="26"/>
        <v>390624.99999999994</v>
      </c>
      <c r="AD84" s="32">
        <f t="shared" si="27"/>
        <v>234374.99999999997</v>
      </c>
    </row>
    <row r="85" spans="1:30" ht="15.75" thickBot="1" x14ac:dyDescent="0.3">
      <c r="A85" s="7">
        <v>75</v>
      </c>
      <c r="B85" s="14">
        <f t="shared" si="18"/>
        <v>124582275.71174592</v>
      </c>
      <c r="C85" s="19">
        <f t="shared" si="19"/>
        <v>976561.99521608523</v>
      </c>
      <c r="D85" s="14">
        <f>Beg_Balance*I_Period</f>
        <v>830548.5047449728</v>
      </c>
      <c r="E85" s="15">
        <f>ABS(Scheduled_PMT-Accrued_Interest)</f>
        <v>146013.49047111243</v>
      </c>
      <c r="F85" s="17">
        <f>IF(time&lt;=30,1-(1-Use_CPR*time/30)^(1/12),1-(1-Use_CPR)^(1/12))</f>
        <v>1.0596241035318976E-2</v>
      </c>
      <c r="G85" s="16">
        <f>SMM*(Beg_Balance-Scheduled_Principal)</f>
        <v>1318556.6280307847</v>
      </c>
      <c r="H85" s="14">
        <f>Service_Fee*Beg_Balance/12</f>
        <v>51909.281546560807</v>
      </c>
      <c r="I85" s="15">
        <f>Scheduled_Principal+Prepaid_Principal</f>
        <v>1464570.118501897</v>
      </c>
      <c r="J85" s="14">
        <f>Accrued_Interest-servicefee</f>
        <v>778639.22319841199</v>
      </c>
      <c r="K85" s="21">
        <f>Total_Principal+Net_Interest</f>
        <v>2243209.341700309</v>
      </c>
      <c r="M85" s="33">
        <f t="shared" si="20"/>
        <v>0</v>
      </c>
      <c r="N85" s="30">
        <f>(I-Service_Fee)/12*M85</f>
        <v>0</v>
      </c>
      <c r="O85" s="35">
        <f t="shared" si="15"/>
        <v>0</v>
      </c>
      <c r="P85" s="33">
        <f t="shared" si="28"/>
        <v>24582275.711745784</v>
      </c>
      <c r="Q85" s="30">
        <f>(I-Service_Fee)/12*P85</f>
        <v>153639.22319841114</v>
      </c>
      <c r="R85" s="34">
        <f t="shared" si="16"/>
        <v>1464570.118501897</v>
      </c>
      <c r="S85" s="33">
        <f t="shared" si="21"/>
        <v>62500000</v>
      </c>
      <c r="T85" s="30">
        <f>(I-Service_Fee)/12*S85</f>
        <v>390624.99999999994</v>
      </c>
      <c r="U85" s="35">
        <f t="shared" si="17"/>
        <v>0</v>
      </c>
      <c r="V85" s="34">
        <f t="shared" si="22"/>
        <v>37500000</v>
      </c>
      <c r="W85" s="30">
        <f>(I-Service_Fee)/12*V85</f>
        <v>234374.99999999997</v>
      </c>
      <c r="X85" s="35">
        <f t="shared" si="23"/>
        <v>0</v>
      </c>
      <c r="Y85" s="32"/>
      <c r="Z85" s="32">
        <f t="shared" si="29"/>
        <v>75</v>
      </c>
      <c r="AA85" s="32">
        <f t="shared" si="24"/>
        <v>0</v>
      </c>
      <c r="AB85" s="32">
        <f t="shared" si="25"/>
        <v>1618209.341700308</v>
      </c>
      <c r="AC85" s="32">
        <f t="shared" si="26"/>
        <v>390624.99999999994</v>
      </c>
      <c r="AD85" s="32">
        <f t="shared" si="27"/>
        <v>234374.99999999997</v>
      </c>
    </row>
    <row r="86" spans="1:30" ht="15.75" thickBot="1" x14ac:dyDescent="0.3">
      <c r="A86" s="7">
        <v>76</v>
      </c>
      <c r="B86" s="14">
        <f t="shared" si="18"/>
        <v>123117705.59324402</v>
      </c>
      <c r="C86" s="19">
        <f t="shared" si="19"/>
        <v>966214.1089288434</v>
      </c>
      <c r="D86" s="14">
        <f>Beg_Balance*I_Period</f>
        <v>820784.7039549601</v>
      </c>
      <c r="E86" s="15">
        <f>ABS(Scheduled_PMT-Accrued_Interest)</f>
        <v>145429.4049738833</v>
      </c>
      <c r="F86" s="17">
        <f>IF(time&lt;=30,1-(1-Use_CPR*time/30)^(1/12),1-(1-Use_CPR)^(1/12))</f>
        <v>1.0596241035318976E-2</v>
      </c>
      <c r="G86" s="16">
        <f>SMM*(Beg_Balance-Scheduled_Principal)</f>
        <v>1303043.8791527266</v>
      </c>
      <c r="H86" s="14">
        <f>Service_Fee*Beg_Balance/12</f>
        <v>51299.043997185006</v>
      </c>
      <c r="I86" s="15">
        <f>Scheduled_Principal+Prepaid_Principal</f>
        <v>1448473.28412661</v>
      </c>
      <c r="J86" s="14">
        <f>Accrued_Interest-servicefee</f>
        <v>769485.65995777515</v>
      </c>
      <c r="K86" s="21">
        <f>Total_Principal+Net_Interest</f>
        <v>2217958.9440843854</v>
      </c>
      <c r="M86" s="33">
        <f t="shared" si="20"/>
        <v>0</v>
      </c>
      <c r="N86" s="30">
        <f>(I-Service_Fee)/12*M86</f>
        <v>0</v>
      </c>
      <c r="O86" s="35">
        <f t="shared" si="15"/>
        <v>0</v>
      </c>
      <c r="P86" s="33">
        <f t="shared" si="28"/>
        <v>23117705.593243886</v>
      </c>
      <c r="Q86" s="30">
        <f>(I-Service_Fee)/12*P86</f>
        <v>144485.65995777427</v>
      </c>
      <c r="R86" s="34">
        <f t="shared" si="16"/>
        <v>1448473.28412661</v>
      </c>
      <c r="S86" s="33">
        <f t="shared" si="21"/>
        <v>62500000</v>
      </c>
      <c r="T86" s="30">
        <f>(I-Service_Fee)/12*S86</f>
        <v>390624.99999999994</v>
      </c>
      <c r="U86" s="35">
        <f t="shared" si="17"/>
        <v>0</v>
      </c>
      <c r="V86" s="34">
        <f t="shared" si="22"/>
        <v>37500000</v>
      </c>
      <c r="W86" s="30">
        <f>(I-Service_Fee)/12*V86</f>
        <v>234374.99999999997</v>
      </c>
      <c r="X86" s="35">
        <f t="shared" si="23"/>
        <v>0</v>
      </c>
      <c r="Y86" s="32"/>
      <c r="Z86" s="32">
        <f t="shared" si="29"/>
        <v>76</v>
      </c>
      <c r="AA86" s="32">
        <f t="shared" si="24"/>
        <v>0</v>
      </c>
      <c r="AB86" s="32">
        <f t="shared" si="25"/>
        <v>1592958.9440843842</v>
      </c>
      <c r="AC86" s="32">
        <f t="shared" si="26"/>
        <v>390624.99999999994</v>
      </c>
      <c r="AD86" s="32">
        <f t="shared" si="27"/>
        <v>234374.99999999997</v>
      </c>
    </row>
    <row r="87" spans="1:30" ht="15.75" thickBot="1" x14ac:dyDescent="0.3">
      <c r="A87" s="7">
        <v>77</v>
      </c>
      <c r="B87" s="14">
        <f t="shared" si="18"/>
        <v>121669232.30911741</v>
      </c>
      <c r="C87" s="19">
        <f t="shared" si="19"/>
        <v>955975.8713389074</v>
      </c>
      <c r="D87" s="14">
        <f>Beg_Balance*I_Period</f>
        <v>811128.21539411612</v>
      </c>
      <c r="E87" s="15">
        <f>ABS(Scheduled_PMT-Accrued_Interest)</f>
        <v>144847.65594479127</v>
      </c>
      <c r="F87" s="17">
        <f>IF(time&lt;=30,1-(1-Use_CPR*time/30)^(1/12),1-(1-Use_CPR)^(1/12))</f>
        <v>1.0596241035318976E-2</v>
      </c>
      <c r="G87" s="16">
        <f>SMM*(Beg_Balance-Scheduled_Principal)</f>
        <v>1287701.6714538352</v>
      </c>
      <c r="H87" s="14">
        <f>Service_Fee*Beg_Balance/12</f>
        <v>50695.51346213225</v>
      </c>
      <c r="I87" s="15">
        <f>Scheduled_Principal+Prepaid_Principal</f>
        <v>1432549.3273986266</v>
      </c>
      <c r="J87" s="14">
        <f>Accrued_Interest-servicefee</f>
        <v>760432.70193198393</v>
      </c>
      <c r="K87" s="21">
        <f>Total_Principal+Net_Interest</f>
        <v>2192982.0293306103</v>
      </c>
      <c r="M87" s="33">
        <f t="shared" si="20"/>
        <v>0</v>
      </c>
      <c r="N87" s="30">
        <f>(I-Service_Fee)/12*M87</f>
        <v>0</v>
      </c>
      <c r="O87" s="35">
        <f t="shared" si="15"/>
        <v>0</v>
      </c>
      <c r="P87" s="33">
        <f t="shared" si="28"/>
        <v>21669232.309117276</v>
      </c>
      <c r="Q87" s="30">
        <f>(I-Service_Fee)/12*P87</f>
        <v>135432.70193198297</v>
      </c>
      <c r="R87" s="34">
        <f t="shared" si="16"/>
        <v>1432549.3273986266</v>
      </c>
      <c r="S87" s="33">
        <f t="shared" si="21"/>
        <v>62500000</v>
      </c>
      <c r="T87" s="30">
        <f>(I-Service_Fee)/12*S87</f>
        <v>390624.99999999994</v>
      </c>
      <c r="U87" s="35">
        <f t="shared" si="17"/>
        <v>0</v>
      </c>
      <c r="V87" s="34">
        <f t="shared" si="22"/>
        <v>37500000</v>
      </c>
      <c r="W87" s="30">
        <f>(I-Service_Fee)/12*V87</f>
        <v>234374.99999999997</v>
      </c>
      <c r="X87" s="35">
        <f t="shared" si="23"/>
        <v>0</v>
      </c>
      <c r="Y87" s="32"/>
      <c r="Z87" s="32">
        <f t="shared" si="29"/>
        <v>77</v>
      </c>
      <c r="AA87" s="32">
        <f t="shared" si="24"/>
        <v>0</v>
      </c>
      <c r="AB87" s="32">
        <f t="shared" si="25"/>
        <v>1567982.0293306096</v>
      </c>
      <c r="AC87" s="32">
        <f t="shared" si="26"/>
        <v>390624.99999999994</v>
      </c>
      <c r="AD87" s="32">
        <f t="shared" si="27"/>
        <v>234374.99999999997</v>
      </c>
    </row>
    <row r="88" spans="1:30" ht="15.75" thickBot="1" x14ac:dyDescent="0.3">
      <c r="A88" s="7">
        <v>78</v>
      </c>
      <c r="B88" s="14">
        <f t="shared" si="18"/>
        <v>120236682.98171878</v>
      </c>
      <c r="C88" s="19">
        <f t="shared" si="19"/>
        <v>945846.12058225146</v>
      </c>
      <c r="D88" s="14">
        <f>Beg_Balance*I_Period</f>
        <v>801577.88654479187</v>
      </c>
      <c r="E88" s="15">
        <f>ABS(Scheduled_PMT-Accrued_Interest)</f>
        <v>144268.2340374596</v>
      </c>
      <c r="F88" s="17">
        <f>IF(time&lt;=30,1-(1-Use_CPR*time/30)^(1/12),1-(1-Use_CPR)^(1/12))</f>
        <v>1.0596241035318976E-2</v>
      </c>
      <c r="G88" s="16">
        <f>SMM*(Beg_Balance-Scheduled_Principal)</f>
        <v>1272528.1731799266</v>
      </c>
      <c r="H88" s="14">
        <f>Service_Fee*Beg_Balance/12</f>
        <v>50098.617909049492</v>
      </c>
      <c r="I88" s="15">
        <f>Scheduled_Principal+Prepaid_Principal</f>
        <v>1416796.4072173862</v>
      </c>
      <c r="J88" s="14">
        <f>Accrued_Interest-servicefee</f>
        <v>751479.26863574237</v>
      </c>
      <c r="K88" s="21">
        <f>Total_Principal+Net_Interest</f>
        <v>2168275.6758531285</v>
      </c>
      <c r="M88" s="33">
        <f t="shared" si="20"/>
        <v>0</v>
      </c>
      <c r="N88" s="30">
        <f>(I-Service_Fee)/12*M88</f>
        <v>0</v>
      </c>
      <c r="O88" s="35">
        <f t="shared" si="15"/>
        <v>0</v>
      </c>
      <c r="P88" s="33">
        <f t="shared" si="28"/>
        <v>20236682.981718648</v>
      </c>
      <c r="Q88" s="30">
        <f>(I-Service_Fee)/12*P88</f>
        <v>126479.26863574154</v>
      </c>
      <c r="R88" s="34">
        <f t="shared" si="16"/>
        <v>1416796.4072173862</v>
      </c>
      <c r="S88" s="33">
        <f t="shared" si="21"/>
        <v>62500000</v>
      </c>
      <c r="T88" s="30">
        <f>(I-Service_Fee)/12*S88</f>
        <v>390624.99999999994</v>
      </c>
      <c r="U88" s="35">
        <f t="shared" si="17"/>
        <v>0</v>
      </c>
      <c r="V88" s="34">
        <f t="shared" si="22"/>
        <v>37500000</v>
      </c>
      <c r="W88" s="30">
        <f>(I-Service_Fee)/12*V88</f>
        <v>234374.99999999997</v>
      </c>
      <c r="X88" s="35">
        <f t="shared" si="23"/>
        <v>0</v>
      </c>
      <c r="Y88" s="32"/>
      <c r="Z88" s="32">
        <f t="shared" si="29"/>
        <v>78</v>
      </c>
      <c r="AA88" s="32">
        <f t="shared" si="24"/>
        <v>0</v>
      </c>
      <c r="AB88" s="32">
        <f t="shared" si="25"/>
        <v>1543275.6758531276</v>
      </c>
      <c r="AC88" s="32">
        <f t="shared" si="26"/>
        <v>390624.99999999994</v>
      </c>
      <c r="AD88" s="32">
        <f t="shared" si="27"/>
        <v>234374.99999999997</v>
      </c>
    </row>
    <row r="89" spans="1:30" ht="15.75" thickBot="1" x14ac:dyDescent="0.3">
      <c r="A89" s="7">
        <v>79</v>
      </c>
      <c r="B89" s="14">
        <f t="shared" si="18"/>
        <v>118819886.5745014</v>
      </c>
      <c r="C89" s="19">
        <f t="shared" si="19"/>
        <v>935823.70710624044</v>
      </c>
      <c r="D89" s="14">
        <f>Beg_Balance*I_Period</f>
        <v>792132.57716334274</v>
      </c>
      <c r="E89" s="15">
        <f>ABS(Scheduled_PMT-Accrued_Interest)</f>
        <v>143691.12994289771</v>
      </c>
      <c r="F89" s="17">
        <f>IF(time&lt;=30,1-(1-Use_CPR*time/30)^(1/12),1-(1-Use_CPR)^(1/12))</f>
        <v>1.0596241035318976E-2</v>
      </c>
      <c r="G89" s="16">
        <f>SMM*(Beg_Balance-Scheduled_Principal)</f>
        <v>1257521.5720851657</v>
      </c>
      <c r="H89" s="14">
        <f>Service_Fee*Beg_Balance/12</f>
        <v>49508.286072708921</v>
      </c>
      <c r="I89" s="15">
        <f>Scheduled_Principal+Prepaid_Principal</f>
        <v>1401212.7020280634</v>
      </c>
      <c r="J89" s="14">
        <f>Accrued_Interest-servicefee</f>
        <v>742624.29109063384</v>
      </c>
      <c r="K89" s="21">
        <f>Total_Principal+Net_Interest</f>
        <v>2143836.9931186973</v>
      </c>
      <c r="M89" s="33">
        <f t="shared" si="20"/>
        <v>0</v>
      </c>
      <c r="N89" s="30">
        <f>(I-Service_Fee)/12*M89</f>
        <v>0</v>
      </c>
      <c r="O89" s="35">
        <f t="shared" si="15"/>
        <v>0</v>
      </c>
      <c r="P89" s="33">
        <f t="shared" si="28"/>
        <v>18819886.574501261</v>
      </c>
      <c r="Q89" s="30">
        <f>(I-Service_Fee)/12*P89</f>
        <v>117624.29109063288</v>
      </c>
      <c r="R89" s="34">
        <f t="shared" si="16"/>
        <v>1401212.7020280634</v>
      </c>
      <c r="S89" s="33">
        <f t="shared" si="21"/>
        <v>62500000</v>
      </c>
      <c r="T89" s="30">
        <f>(I-Service_Fee)/12*S89</f>
        <v>390624.99999999994</v>
      </c>
      <c r="U89" s="35">
        <f t="shared" si="17"/>
        <v>0</v>
      </c>
      <c r="V89" s="34">
        <f t="shared" si="22"/>
        <v>37500000</v>
      </c>
      <c r="W89" s="30">
        <f>(I-Service_Fee)/12*V89</f>
        <v>234374.99999999997</v>
      </c>
      <c r="X89" s="35">
        <f t="shared" si="23"/>
        <v>0</v>
      </c>
      <c r="Y89" s="32"/>
      <c r="Z89" s="32">
        <f t="shared" si="29"/>
        <v>79</v>
      </c>
      <c r="AA89" s="32">
        <f t="shared" si="24"/>
        <v>0</v>
      </c>
      <c r="AB89" s="32">
        <f t="shared" si="25"/>
        <v>1518836.9931186961</v>
      </c>
      <c r="AC89" s="32">
        <f t="shared" si="26"/>
        <v>390624.99999999994</v>
      </c>
      <c r="AD89" s="32">
        <f t="shared" si="27"/>
        <v>234374.99999999997</v>
      </c>
    </row>
    <row r="90" spans="1:30" ht="15.75" thickBot="1" x14ac:dyDescent="0.3">
      <c r="A90" s="7">
        <v>80</v>
      </c>
      <c r="B90" s="14">
        <f t="shared" si="18"/>
        <v>117418673.87247333</v>
      </c>
      <c r="C90" s="19">
        <f t="shared" si="19"/>
        <v>925907.49353917688</v>
      </c>
      <c r="D90" s="14">
        <f>Beg_Balance*I_Period</f>
        <v>782791.1591498222</v>
      </c>
      <c r="E90" s="15">
        <f>ABS(Scheduled_PMT-Accrued_Interest)</f>
        <v>143116.33438935468</v>
      </c>
      <c r="F90" s="17">
        <f>IF(time&lt;=30,1-(1-Use_CPR*time/30)^(1/12),1-(1-Use_CPR)^(1/12))</f>
        <v>1.0596241035318976E-2</v>
      </c>
      <c r="G90" s="16">
        <f>SMM*(Beg_Balance-Scheduled_Principal)</f>
        <v>1242680.075224957</v>
      </c>
      <c r="H90" s="14">
        <f>Service_Fee*Beg_Balance/12</f>
        <v>48924.447446863887</v>
      </c>
      <c r="I90" s="15">
        <f>Scheduled_Principal+Prepaid_Principal</f>
        <v>1385796.4096143115</v>
      </c>
      <c r="J90" s="14">
        <f>Accrued_Interest-servicefee</f>
        <v>733866.71170295833</v>
      </c>
      <c r="K90" s="21">
        <f>Total_Principal+Net_Interest</f>
        <v>2119663.1213172697</v>
      </c>
      <c r="M90" s="33">
        <f t="shared" si="20"/>
        <v>0</v>
      </c>
      <c r="N90" s="30">
        <f>(I-Service_Fee)/12*M90</f>
        <v>0</v>
      </c>
      <c r="O90" s="35">
        <f t="shared" si="15"/>
        <v>0</v>
      </c>
      <c r="P90" s="33">
        <f t="shared" si="28"/>
        <v>17418673.872473199</v>
      </c>
      <c r="Q90" s="30">
        <f>(I-Service_Fee)/12*P90</f>
        <v>108866.71170295749</v>
      </c>
      <c r="R90" s="34">
        <f t="shared" si="16"/>
        <v>1385796.4096143115</v>
      </c>
      <c r="S90" s="33">
        <f t="shared" si="21"/>
        <v>62500000</v>
      </c>
      <c r="T90" s="30">
        <f>(I-Service_Fee)/12*S90</f>
        <v>390624.99999999994</v>
      </c>
      <c r="U90" s="35">
        <f t="shared" si="17"/>
        <v>0</v>
      </c>
      <c r="V90" s="34">
        <f t="shared" si="22"/>
        <v>37500000</v>
      </c>
      <c r="W90" s="30">
        <f>(I-Service_Fee)/12*V90</f>
        <v>234374.99999999997</v>
      </c>
      <c r="X90" s="35">
        <f t="shared" si="23"/>
        <v>0</v>
      </c>
      <c r="Y90" s="32"/>
      <c r="Z90" s="32">
        <f t="shared" si="29"/>
        <v>80</v>
      </c>
      <c r="AA90" s="32">
        <f t="shared" si="24"/>
        <v>0</v>
      </c>
      <c r="AB90" s="32">
        <f t="shared" si="25"/>
        <v>1494663.121317269</v>
      </c>
      <c r="AC90" s="32">
        <f t="shared" si="26"/>
        <v>390624.99999999994</v>
      </c>
      <c r="AD90" s="32">
        <f t="shared" si="27"/>
        <v>234374.99999999997</v>
      </c>
    </row>
    <row r="91" spans="1:30" ht="15.75" thickBot="1" x14ac:dyDescent="0.3">
      <c r="A91" s="7">
        <v>81</v>
      </c>
      <c r="B91" s="14">
        <f t="shared" si="18"/>
        <v>116032877.46285902</v>
      </c>
      <c r="C91" s="19">
        <f t="shared" si="19"/>
        <v>916096.35456122784</v>
      </c>
      <c r="D91" s="14">
        <f>Beg_Balance*I_Period</f>
        <v>773552.51641906018</v>
      </c>
      <c r="E91" s="15">
        <f>ABS(Scheduled_PMT-Accrued_Interest)</f>
        <v>142543.83814216766</v>
      </c>
      <c r="F91" s="17">
        <f>IF(time&lt;=30,1-(1-Use_CPR*time/30)^(1/12),1-(1-Use_CPR)^(1/12))</f>
        <v>1.0596241035318976E-2</v>
      </c>
      <c r="G91" s="16">
        <f>SMM*(Beg_Balance-Scheduled_Principal)</f>
        <v>1228001.9087510312</v>
      </c>
      <c r="H91" s="14">
        <f>Service_Fee*Beg_Balance/12</f>
        <v>48347.032276191261</v>
      </c>
      <c r="I91" s="15">
        <f>Scheduled_Principal+Prepaid_Principal</f>
        <v>1370545.7468931987</v>
      </c>
      <c r="J91" s="14">
        <f>Accrued_Interest-servicefee</f>
        <v>725205.4841428689</v>
      </c>
      <c r="K91" s="21">
        <f>Total_Principal+Net_Interest</f>
        <v>2095751.2310360675</v>
      </c>
      <c r="M91" s="33">
        <f t="shared" si="20"/>
        <v>0</v>
      </c>
      <c r="N91" s="30">
        <f>(I-Service_Fee)/12*M91</f>
        <v>0</v>
      </c>
      <c r="O91" s="35">
        <f t="shared" si="15"/>
        <v>0</v>
      </c>
      <c r="P91" s="33">
        <f t="shared" si="28"/>
        <v>16032877.462858887</v>
      </c>
      <c r="Q91" s="30">
        <f>(I-Service_Fee)/12*P91</f>
        <v>100205.48414286804</v>
      </c>
      <c r="R91" s="34">
        <f t="shared" si="16"/>
        <v>1370545.7468931987</v>
      </c>
      <c r="S91" s="33">
        <f t="shared" si="21"/>
        <v>62500000</v>
      </c>
      <c r="T91" s="30">
        <f>(I-Service_Fee)/12*S91</f>
        <v>390624.99999999994</v>
      </c>
      <c r="U91" s="35">
        <f t="shared" si="17"/>
        <v>0</v>
      </c>
      <c r="V91" s="34">
        <f t="shared" si="22"/>
        <v>37500000</v>
      </c>
      <c r="W91" s="30">
        <f>(I-Service_Fee)/12*V91</f>
        <v>234374.99999999997</v>
      </c>
      <c r="X91" s="35">
        <f t="shared" si="23"/>
        <v>0</v>
      </c>
      <c r="Y91" s="32"/>
      <c r="Z91" s="32">
        <f t="shared" si="29"/>
        <v>81</v>
      </c>
      <c r="AA91" s="32">
        <f t="shared" si="24"/>
        <v>0</v>
      </c>
      <c r="AB91" s="32">
        <f t="shared" si="25"/>
        <v>1470751.2310360668</v>
      </c>
      <c r="AC91" s="32">
        <f t="shared" si="26"/>
        <v>390624.99999999994</v>
      </c>
      <c r="AD91" s="32">
        <f t="shared" si="27"/>
        <v>234374.99999999997</v>
      </c>
    </row>
    <row r="92" spans="1:30" ht="15.75" thickBot="1" x14ac:dyDescent="0.3">
      <c r="A92" s="7">
        <v>82</v>
      </c>
      <c r="B92" s="14">
        <f t="shared" si="18"/>
        <v>114662331.71596582</v>
      </c>
      <c r="C92" s="19">
        <f t="shared" si="19"/>
        <v>906389.17677671998</v>
      </c>
      <c r="D92" s="14">
        <f>Beg_Balance*I_Period</f>
        <v>764415.54477310553</v>
      </c>
      <c r="E92" s="15">
        <f>ABS(Scheduled_PMT-Accrued_Interest)</f>
        <v>141973.63200361445</v>
      </c>
      <c r="F92" s="17">
        <f>IF(time&lt;=30,1-(1-Use_CPR*time/30)^(1/12),1-(1-Use_CPR)^(1/12))</f>
        <v>1.0596241035318976E-2</v>
      </c>
      <c r="G92" s="16">
        <f>SMM*(Beg_Balance-Scheduled_Principal)</f>
        <v>1213485.3177087035</v>
      </c>
      <c r="H92" s="14">
        <f>Service_Fee*Beg_Balance/12</f>
        <v>47775.971548319096</v>
      </c>
      <c r="I92" s="15">
        <f>Scheduled_Principal+Prepaid_Principal</f>
        <v>1355458.9497123179</v>
      </c>
      <c r="J92" s="14">
        <f>Accrued_Interest-servicefee</f>
        <v>716639.57322478644</v>
      </c>
      <c r="K92" s="21">
        <f>Total_Principal+Net_Interest</f>
        <v>2072098.5229371043</v>
      </c>
      <c r="M92" s="33">
        <f t="shared" si="20"/>
        <v>0</v>
      </c>
      <c r="N92" s="30">
        <f>(I-Service_Fee)/12*M92</f>
        <v>0</v>
      </c>
      <c r="O92" s="35">
        <f t="shared" si="15"/>
        <v>0</v>
      </c>
      <c r="P92" s="33">
        <f t="shared" si="28"/>
        <v>14662331.715965688</v>
      </c>
      <c r="Q92" s="30">
        <f>(I-Service_Fee)/12*P92</f>
        <v>91639.573224785549</v>
      </c>
      <c r="R92" s="34">
        <f t="shared" si="16"/>
        <v>1355458.9497123179</v>
      </c>
      <c r="S92" s="33">
        <f t="shared" si="21"/>
        <v>62500000</v>
      </c>
      <c r="T92" s="30">
        <f>(I-Service_Fee)/12*S92</f>
        <v>390624.99999999994</v>
      </c>
      <c r="U92" s="35">
        <f t="shared" si="17"/>
        <v>0</v>
      </c>
      <c r="V92" s="34">
        <f t="shared" si="22"/>
        <v>37500000</v>
      </c>
      <c r="W92" s="30">
        <f>(I-Service_Fee)/12*V92</f>
        <v>234374.99999999997</v>
      </c>
      <c r="X92" s="35">
        <f t="shared" si="23"/>
        <v>0</v>
      </c>
      <c r="Y92" s="32"/>
      <c r="Z92" s="32">
        <f t="shared" si="29"/>
        <v>82</v>
      </c>
      <c r="AA92" s="32">
        <f t="shared" si="24"/>
        <v>0</v>
      </c>
      <c r="AB92" s="32">
        <f t="shared" si="25"/>
        <v>1447098.5229371034</v>
      </c>
      <c r="AC92" s="32">
        <f t="shared" si="26"/>
        <v>390624.99999999994</v>
      </c>
      <c r="AD92" s="32">
        <f t="shared" si="27"/>
        <v>234374.99999999997</v>
      </c>
    </row>
    <row r="93" spans="1:30" ht="15.75" thickBot="1" x14ac:dyDescent="0.3">
      <c r="A93" s="7">
        <v>83</v>
      </c>
      <c r="B93" s="14">
        <f t="shared" si="18"/>
        <v>113306872.7662535</v>
      </c>
      <c r="C93" s="19">
        <f t="shared" si="19"/>
        <v>896784.85858778958</v>
      </c>
      <c r="D93" s="14">
        <f>Beg_Balance*I_Period</f>
        <v>755379.15177502343</v>
      </c>
      <c r="E93" s="15">
        <f>ABS(Scheduled_PMT-Accrued_Interest)</f>
        <v>141405.70681276615</v>
      </c>
      <c r="F93" s="17">
        <f>IF(time&lt;=30,1-(1-Use_CPR*time/30)^(1/12),1-(1-Use_CPR)^(1/12))</f>
        <v>1.0596241035318976E-2</v>
      </c>
      <c r="G93" s="16">
        <f>SMM*(Beg_Balance-Scheduled_Principal)</f>
        <v>1199128.5658362838</v>
      </c>
      <c r="H93" s="14">
        <f>Service_Fee*Beg_Balance/12</f>
        <v>47211.196985938965</v>
      </c>
      <c r="I93" s="15">
        <f>Scheduled_Principal+Prepaid_Principal</f>
        <v>1340534.27264905</v>
      </c>
      <c r="J93" s="14">
        <f>Accrued_Interest-servicefee</f>
        <v>708167.9547890845</v>
      </c>
      <c r="K93" s="21">
        <f>Total_Principal+Net_Interest</f>
        <v>2048702.2274381346</v>
      </c>
      <c r="M93" s="33">
        <f t="shared" si="20"/>
        <v>0</v>
      </c>
      <c r="N93" s="30">
        <f>(I-Service_Fee)/12*M93</f>
        <v>0</v>
      </c>
      <c r="O93" s="35">
        <f t="shared" si="15"/>
        <v>0</v>
      </c>
      <c r="P93" s="33">
        <f t="shared" si="28"/>
        <v>13306872.766253371</v>
      </c>
      <c r="Q93" s="30">
        <f>(I-Service_Fee)/12*P93</f>
        <v>83167.954789083567</v>
      </c>
      <c r="R93" s="34">
        <f t="shared" si="16"/>
        <v>1340534.27264905</v>
      </c>
      <c r="S93" s="33">
        <f t="shared" si="21"/>
        <v>62500000</v>
      </c>
      <c r="T93" s="30">
        <f>(I-Service_Fee)/12*S93</f>
        <v>390624.99999999994</v>
      </c>
      <c r="U93" s="35">
        <f t="shared" si="17"/>
        <v>0</v>
      </c>
      <c r="V93" s="34">
        <f t="shared" si="22"/>
        <v>37500000</v>
      </c>
      <c r="W93" s="30">
        <f>(I-Service_Fee)/12*V93</f>
        <v>234374.99999999997</v>
      </c>
      <c r="X93" s="35">
        <f t="shared" si="23"/>
        <v>0</v>
      </c>
      <c r="Y93" s="32"/>
      <c r="Z93" s="32">
        <f t="shared" si="29"/>
        <v>83</v>
      </c>
      <c r="AA93" s="32">
        <f t="shared" si="24"/>
        <v>0</v>
      </c>
      <c r="AB93" s="32">
        <f t="shared" si="25"/>
        <v>1423702.2274381337</v>
      </c>
      <c r="AC93" s="32">
        <f t="shared" si="26"/>
        <v>390624.99999999994</v>
      </c>
      <c r="AD93" s="32">
        <f t="shared" si="27"/>
        <v>234374.99999999997</v>
      </c>
    </row>
    <row r="94" spans="1:30" ht="15.75" thickBot="1" x14ac:dyDescent="0.3">
      <c r="A94" s="7">
        <v>84</v>
      </c>
      <c r="B94" s="14">
        <f t="shared" si="18"/>
        <v>111966338.49360445</v>
      </c>
      <c r="C94" s="19">
        <f t="shared" si="19"/>
        <v>887282.3100693688</v>
      </c>
      <c r="D94" s="14">
        <f>Beg_Balance*I_Period</f>
        <v>746442.25662402972</v>
      </c>
      <c r="E94" s="15">
        <f>ABS(Scheduled_PMT-Accrued_Interest)</f>
        <v>140840.05344533909</v>
      </c>
      <c r="F94" s="17">
        <f>IF(time&lt;=30,1-(1-Use_CPR*time/30)^(1/12),1-(1-Use_CPR)^(1/12))</f>
        <v>1.0596241035318976E-2</v>
      </c>
      <c r="G94" s="16">
        <f>SMM*(Beg_Balance-Scheduled_Principal)</f>
        <v>1184929.9353666122</v>
      </c>
      <c r="H94" s="14">
        <f>Service_Fee*Beg_Balance/12</f>
        <v>46652.64103900185</v>
      </c>
      <c r="I94" s="15">
        <f>Scheduled_Principal+Prepaid_Principal</f>
        <v>1325769.9888119511</v>
      </c>
      <c r="J94" s="14">
        <f>Accrued_Interest-servicefee</f>
        <v>699789.61558502784</v>
      </c>
      <c r="K94" s="21">
        <f>Total_Principal+Net_Interest</f>
        <v>2025559.6043969789</v>
      </c>
      <c r="M94" s="33">
        <f t="shared" si="20"/>
        <v>0</v>
      </c>
      <c r="N94" s="30">
        <f>(I-Service_Fee)/12*M94</f>
        <v>0</v>
      </c>
      <c r="O94" s="35">
        <f t="shared" si="15"/>
        <v>0</v>
      </c>
      <c r="P94" s="33">
        <f t="shared" si="28"/>
        <v>11966338.493604321</v>
      </c>
      <c r="Q94" s="30">
        <f>(I-Service_Fee)/12*P94</f>
        <v>74789.615585027001</v>
      </c>
      <c r="R94" s="34">
        <f t="shared" si="16"/>
        <v>1325769.9888119511</v>
      </c>
      <c r="S94" s="33">
        <f t="shared" si="21"/>
        <v>62500000</v>
      </c>
      <c r="T94" s="30">
        <f>(I-Service_Fee)/12*S94</f>
        <v>390624.99999999994</v>
      </c>
      <c r="U94" s="35">
        <f t="shared" si="17"/>
        <v>0</v>
      </c>
      <c r="V94" s="34">
        <f t="shared" si="22"/>
        <v>37500000</v>
      </c>
      <c r="W94" s="30">
        <f>(I-Service_Fee)/12*V94</f>
        <v>234374.99999999997</v>
      </c>
      <c r="X94" s="35">
        <f t="shared" si="23"/>
        <v>0</v>
      </c>
      <c r="Y94" s="32"/>
      <c r="Z94" s="32">
        <f t="shared" si="29"/>
        <v>84</v>
      </c>
      <c r="AA94" s="32">
        <f t="shared" si="24"/>
        <v>0</v>
      </c>
      <c r="AB94" s="32">
        <f t="shared" si="25"/>
        <v>1400559.6043969782</v>
      </c>
      <c r="AC94" s="32">
        <f t="shared" si="26"/>
        <v>390624.99999999994</v>
      </c>
      <c r="AD94" s="32">
        <f t="shared" si="27"/>
        <v>234374.99999999997</v>
      </c>
    </row>
    <row r="95" spans="1:30" ht="15.75" thickBot="1" x14ac:dyDescent="0.3">
      <c r="A95" s="7">
        <v>85</v>
      </c>
      <c r="B95" s="14">
        <f t="shared" si="18"/>
        <v>110640568.5047925</v>
      </c>
      <c r="C95" s="19">
        <f t="shared" si="19"/>
        <v>877880.45284549915</v>
      </c>
      <c r="D95" s="14">
        <f>Beg_Balance*I_Period</f>
        <v>737603.79003194999</v>
      </c>
      <c r="E95" s="15">
        <f>ABS(Scheduled_PMT-Accrued_Interest)</f>
        <v>140276.66281354916</v>
      </c>
      <c r="F95" s="17">
        <f>IF(time&lt;=30,1-(1-Use_CPR*time/30)^(1/12),1-(1-Use_CPR)^(1/12))</f>
        <v>1.0596241035318976E-2</v>
      </c>
      <c r="G95" s="16">
        <f>SMM*(Beg_Balance-Scheduled_Principal)</f>
        <v>1170887.7268307002</v>
      </c>
      <c r="H95" s="14">
        <f>Service_Fee*Beg_Balance/12</f>
        <v>46100.236876996874</v>
      </c>
      <c r="I95" s="15">
        <f>Scheduled_Principal+Prepaid_Principal</f>
        <v>1311164.3896442493</v>
      </c>
      <c r="J95" s="14">
        <f>Accrued_Interest-servicefee</f>
        <v>691503.55315495306</v>
      </c>
      <c r="K95" s="21">
        <f>Total_Principal+Net_Interest</f>
        <v>2002667.9427992024</v>
      </c>
      <c r="M95" s="33">
        <f t="shared" si="20"/>
        <v>0</v>
      </c>
      <c r="N95" s="30">
        <f>(I-Service_Fee)/12*M95</f>
        <v>0</v>
      </c>
      <c r="O95" s="35">
        <f t="shared" si="15"/>
        <v>0</v>
      </c>
      <c r="P95" s="33">
        <f t="shared" si="28"/>
        <v>10640568.50479237</v>
      </c>
      <c r="Q95" s="30">
        <f>(I-Service_Fee)/12*P95</f>
        <v>66503.5531549523</v>
      </c>
      <c r="R95" s="34">
        <f t="shared" si="16"/>
        <v>1311164.3896442493</v>
      </c>
      <c r="S95" s="33">
        <f t="shared" si="21"/>
        <v>62500000</v>
      </c>
      <c r="T95" s="30">
        <f>(I-Service_Fee)/12*S95</f>
        <v>390624.99999999994</v>
      </c>
      <c r="U95" s="35">
        <f t="shared" si="17"/>
        <v>0</v>
      </c>
      <c r="V95" s="34">
        <f t="shared" si="22"/>
        <v>37500000</v>
      </c>
      <c r="W95" s="30">
        <f>(I-Service_Fee)/12*V95</f>
        <v>234374.99999999997</v>
      </c>
      <c r="X95" s="35">
        <f t="shared" si="23"/>
        <v>0</v>
      </c>
      <c r="Y95" s="32"/>
      <c r="Z95" s="32">
        <f t="shared" si="29"/>
        <v>85</v>
      </c>
      <c r="AA95" s="32">
        <f t="shared" si="24"/>
        <v>0</v>
      </c>
      <c r="AB95" s="32">
        <f t="shared" si="25"/>
        <v>1377667.9427992017</v>
      </c>
      <c r="AC95" s="32">
        <f t="shared" si="26"/>
        <v>390624.99999999994</v>
      </c>
      <c r="AD95" s="32">
        <f t="shared" si="27"/>
        <v>234374.99999999997</v>
      </c>
    </row>
    <row r="96" spans="1:30" ht="15.75" thickBot="1" x14ac:dyDescent="0.3">
      <c r="A96" s="7">
        <v>86</v>
      </c>
      <c r="B96" s="14">
        <f t="shared" si="18"/>
        <v>109329404.11514825</v>
      </c>
      <c r="C96" s="19">
        <f t="shared" si="19"/>
        <v>868578.21996695339</v>
      </c>
      <c r="D96" s="14">
        <f>Beg_Balance*I_Period</f>
        <v>728862.69410098833</v>
      </c>
      <c r="E96" s="15">
        <f>ABS(Scheduled_PMT-Accrued_Interest)</f>
        <v>139715.52586596506</v>
      </c>
      <c r="F96" s="17">
        <f>IF(time&lt;=30,1-(1-Use_CPR*time/30)^(1/12),1-(1-Use_CPR)^(1/12))</f>
        <v>1.0596241035318976E-2</v>
      </c>
      <c r="G96" s="16">
        <f>SMM*(Beg_Balance-Scheduled_Principal)</f>
        <v>1157000.2588634531</v>
      </c>
      <c r="H96" s="14">
        <f>Service_Fee*Beg_Balance/12</f>
        <v>45553.918381311763</v>
      </c>
      <c r="I96" s="15">
        <f>Scheduled_Principal+Prepaid_Principal</f>
        <v>1296715.7847294181</v>
      </c>
      <c r="J96" s="14">
        <f>Accrued_Interest-servicefee</f>
        <v>683308.77571967652</v>
      </c>
      <c r="K96" s="21">
        <f>Total_Principal+Net_Interest</f>
        <v>1980024.5604490945</v>
      </c>
      <c r="M96" s="33">
        <f t="shared" si="20"/>
        <v>0</v>
      </c>
      <c r="N96" s="30">
        <f>(I-Service_Fee)/12*M96</f>
        <v>0</v>
      </c>
      <c r="O96" s="35">
        <f t="shared" si="15"/>
        <v>0</v>
      </c>
      <c r="P96" s="33">
        <f t="shared" si="28"/>
        <v>9329404.1151481196</v>
      </c>
      <c r="Q96" s="30">
        <f>(I-Service_Fee)/12*P96</f>
        <v>58308.775719675745</v>
      </c>
      <c r="R96" s="34">
        <f t="shared" si="16"/>
        <v>1296715.7847294181</v>
      </c>
      <c r="S96" s="33">
        <f t="shared" si="21"/>
        <v>62500000</v>
      </c>
      <c r="T96" s="30">
        <f>(I-Service_Fee)/12*S96</f>
        <v>390624.99999999994</v>
      </c>
      <c r="U96" s="35">
        <f t="shared" si="17"/>
        <v>0</v>
      </c>
      <c r="V96" s="34">
        <f t="shared" si="22"/>
        <v>37500000</v>
      </c>
      <c r="W96" s="30">
        <f>(I-Service_Fee)/12*V96</f>
        <v>234374.99999999997</v>
      </c>
      <c r="X96" s="35">
        <f t="shared" si="23"/>
        <v>0</v>
      </c>
      <c r="Y96" s="32"/>
      <c r="Z96" s="32">
        <f t="shared" si="29"/>
        <v>86</v>
      </c>
      <c r="AA96" s="32">
        <f t="shared" si="24"/>
        <v>0</v>
      </c>
      <c r="AB96" s="32">
        <f t="shared" si="25"/>
        <v>1355024.5604490938</v>
      </c>
      <c r="AC96" s="32">
        <f t="shared" si="26"/>
        <v>390624.99999999994</v>
      </c>
      <c r="AD96" s="32">
        <f t="shared" si="27"/>
        <v>234374.99999999997</v>
      </c>
    </row>
    <row r="97" spans="1:30" ht="15.75" thickBot="1" x14ac:dyDescent="0.3">
      <c r="A97" s="7">
        <v>87</v>
      </c>
      <c r="B97" s="14">
        <f t="shared" si="18"/>
        <v>108032688.33041883</v>
      </c>
      <c r="C97" s="19">
        <f t="shared" si="19"/>
        <v>859374.55579015508</v>
      </c>
      <c r="D97" s="14">
        <f>Beg_Balance*I_Period</f>
        <v>720217.92220279225</v>
      </c>
      <c r="E97" s="15">
        <f>ABS(Scheduled_PMT-Accrued_Interest)</f>
        <v>139156.63358736283</v>
      </c>
      <c r="F97" s="17">
        <f>IF(time&lt;=30,1-(1-Use_CPR*time/30)^(1/12),1-(1-Use_CPR)^(1/12))</f>
        <v>1.0596241035318976E-2</v>
      </c>
      <c r="G97" s="16">
        <f>SMM*(Beg_Balance-Scheduled_Principal)</f>
        <v>1143265.8680114541</v>
      </c>
      <c r="H97" s="14">
        <f>Service_Fee*Beg_Balance/12</f>
        <v>45013.620137674508</v>
      </c>
      <c r="I97" s="15">
        <f>Scheduled_Principal+Prepaid_Principal</f>
        <v>1282422.5015988168</v>
      </c>
      <c r="J97" s="14">
        <f>Accrued_Interest-servicefee</f>
        <v>675204.30206511775</v>
      </c>
      <c r="K97" s="21">
        <f>Total_Principal+Net_Interest</f>
        <v>1957626.8036639346</v>
      </c>
      <c r="M97" s="33">
        <f t="shared" si="20"/>
        <v>0</v>
      </c>
      <c r="N97" s="30">
        <f>(I-Service_Fee)/12*M97</f>
        <v>0</v>
      </c>
      <c r="O97" s="35">
        <f t="shared" si="15"/>
        <v>0</v>
      </c>
      <c r="P97" s="33">
        <f t="shared" si="28"/>
        <v>8032688.3304187013</v>
      </c>
      <c r="Q97" s="30">
        <f>(I-Service_Fee)/12*P97</f>
        <v>50204.302065116877</v>
      </c>
      <c r="R97" s="34">
        <f t="shared" si="16"/>
        <v>1282422.5015988168</v>
      </c>
      <c r="S97" s="33">
        <f t="shared" si="21"/>
        <v>62500000</v>
      </c>
      <c r="T97" s="30">
        <f>(I-Service_Fee)/12*S97</f>
        <v>390624.99999999994</v>
      </c>
      <c r="U97" s="35">
        <f t="shared" si="17"/>
        <v>0</v>
      </c>
      <c r="V97" s="34">
        <f t="shared" si="22"/>
        <v>37500000</v>
      </c>
      <c r="W97" s="30">
        <f>(I-Service_Fee)/12*V97</f>
        <v>234374.99999999997</v>
      </c>
      <c r="X97" s="35">
        <f t="shared" si="23"/>
        <v>0</v>
      </c>
      <c r="Y97" s="32"/>
      <c r="Z97" s="32">
        <f t="shared" si="29"/>
        <v>87</v>
      </c>
      <c r="AA97" s="32">
        <f t="shared" si="24"/>
        <v>0</v>
      </c>
      <c r="AB97" s="32">
        <f t="shared" si="25"/>
        <v>1332626.8036639336</v>
      </c>
      <c r="AC97" s="32">
        <f t="shared" si="26"/>
        <v>390624.99999999994</v>
      </c>
      <c r="AD97" s="32">
        <f t="shared" si="27"/>
        <v>234374.99999999997</v>
      </c>
    </row>
    <row r="98" spans="1:30" ht="15.75" thickBot="1" x14ac:dyDescent="0.3">
      <c r="A98" s="7">
        <v>88</v>
      </c>
      <c r="B98" s="14">
        <f t="shared" si="18"/>
        <v>106750265.82882001</v>
      </c>
      <c r="C98" s="19">
        <f t="shared" si="19"/>
        <v>850268.41585738247</v>
      </c>
      <c r="D98" s="14">
        <f>Beg_Balance*I_Period</f>
        <v>711668.4388588001</v>
      </c>
      <c r="E98" s="15">
        <f>ABS(Scheduled_PMT-Accrued_Interest)</f>
        <v>138599.97699858237</v>
      </c>
      <c r="F98" s="17">
        <f>IF(time&lt;=30,1-(1-Use_CPR*time/30)^(1/12),1-(1-Use_CPR)^(1/12))</f>
        <v>1.0596241035318976E-2</v>
      </c>
      <c r="G98" s="16">
        <f>SMM*(Beg_Balance-Scheduled_Principal)</f>
        <v>1129682.9085427849</v>
      </c>
      <c r="H98" s="14">
        <f>Service_Fee*Beg_Balance/12</f>
        <v>44479.277428675006</v>
      </c>
      <c r="I98" s="15">
        <f>Scheduled_Principal+Prepaid_Principal</f>
        <v>1268282.8855413673</v>
      </c>
      <c r="J98" s="14">
        <f>Accrued_Interest-servicefee</f>
        <v>667189.16143012512</v>
      </c>
      <c r="K98" s="21">
        <f>Total_Principal+Net_Interest</f>
        <v>1935472.0469714925</v>
      </c>
      <c r="M98" s="33">
        <f t="shared" si="20"/>
        <v>0</v>
      </c>
      <c r="N98" s="30">
        <f>(I-Service_Fee)/12*M98</f>
        <v>0</v>
      </c>
      <c r="O98" s="35">
        <f t="shared" si="15"/>
        <v>0</v>
      </c>
      <c r="P98" s="33">
        <f t="shared" si="28"/>
        <v>6750265.828819884</v>
      </c>
      <c r="Q98" s="30">
        <f>(I-Service_Fee)/12*P98</f>
        <v>42189.161430124273</v>
      </c>
      <c r="R98" s="34">
        <f t="shared" si="16"/>
        <v>1268282.8855413673</v>
      </c>
      <c r="S98" s="33">
        <f t="shared" si="21"/>
        <v>62500000</v>
      </c>
      <c r="T98" s="30">
        <f>(I-Service_Fee)/12*S98</f>
        <v>390624.99999999994</v>
      </c>
      <c r="U98" s="35">
        <f t="shared" si="17"/>
        <v>0</v>
      </c>
      <c r="V98" s="34">
        <f t="shared" si="22"/>
        <v>37500000</v>
      </c>
      <c r="W98" s="30">
        <f>(I-Service_Fee)/12*V98</f>
        <v>234374.99999999997</v>
      </c>
      <c r="X98" s="35">
        <f t="shared" si="23"/>
        <v>0</v>
      </c>
      <c r="Y98" s="32"/>
      <c r="Z98" s="32">
        <f t="shared" si="29"/>
        <v>88</v>
      </c>
      <c r="AA98" s="32">
        <f t="shared" si="24"/>
        <v>0</v>
      </c>
      <c r="AB98" s="32">
        <f t="shared" si="25"/>
        <v>1310472.0469714915</v>
      </c>
      <c r="AC98" s="32">
        <f t="shared" si="26"/>
        <v>390624.99999999994</v>
      </c>
      <c r="AD98" s="32">
        <f t="shared" si="27"/>
        <v>234374.99999999997</v>
      </c>
    </row>
    <row r="99" spans="1:30" ht="15.75" thickBot="1" x14ac:dyDescent="0.3">
      <c r="A99" s="7">
        <v>89</v>
      </c>
      <c r="B99" s="14">
        <f t="shared" si="18"/>
        <v>105481982.94327864</v>
      </c>
      <c r="C99" s="19">
        <f t="shared" si="19"/>
        <v>841258.76677823882</v>
      </c>
      <c r="D99" s="14">
        <f>Beg_Balance*I_Period</f>
        <v>703213.21962185763</v>
      </c>
      <c r="E99" s="15">
        <f>ABS(Scheduled_PMT-Accrued_Interest)</f>
        <v>138045.54715638119</v>
      </c>
      <c r="F99" s="17">
        <f>IF(time&lt;=30,1-(1-Use_CPR*time/30)^(1/12),1-(1-Use_CPR)^(1/12))</f>
        <v>1.0596241035318976E-2</v>
      </c>
      <c r="G99" s="16">
        <f>SMM*(Beg_Balance-Scheduled_Principal)</f>
        <v>1116249.752258864</v>
      </c>
      <c r="H99" s="14">
        <f>Service_Fee*Beg_Balance/12</f>
        <v>43950.826226366102</v>
      </c>
      <c r="I99" s="15">
        <f>Scheduled_Principal+Prepaid_Principal</f>
        <v>1254295.2994152452</v>
      </c>
      <c r="J99" s="14">
        <f>Accrued_Interest-servicefee</f>
        <v>659262.39339549153</v>
      </c>
      <c r="K99" s="21">
        <f>Total_Principal+Net_Interest</f>
        <v>1913557.6928107366</v>
      </c>
      <c r="M99" s="33">
        <f t="shared" si="20"/>
        <v>0</v>
      </c>
      <c r="N99" s="30">
        <f>(I-Service_Fee)/12*M99</f>
        <v>0</v>
      </c>
      <c r="O99" s="35">
        <f t="shared" si="15"/>
        <v>0</v>
      </c>
      <c r="P99" s="33">
        <f t="shared" si="28"/>
        <v>5481982.9432785166</v>
      </c>
      <c r="Q99" s="30">
        <f>(I-Service_Fee)/12*P99</f>
        <v>34262.393395490726</v>
      </c>
      <c r="R99" s="34">
        <f t="shared" si="16"/>
        <v>1254295.2994152452</v>
      </c>
      <c r="S99" s="33">
        <f t="shared" si="21"/>
        <v>62500000</v>
      </c>
      <c r="T99" s="30">
        <f>(I-Service_Fee)/12*S99</f>
        <v>390624.99999999994</v>
      </c>
      <c r="U99" s="35">
        <f t="shared" si="17"/>
        <v>0</v>
      </c>
      <c r="V99" s="34">
        <f t="shared" si="22"/>
        <v>37500000</v>
      </c>
      <c r="W99" s="30">
        <f>(I-Service_Fee)/12*V99</f>
        <v>234374.99999999997</v>
      </c>
      <c r="X99" s="35">
        <f t="shared" si="23"/>
        <v>0</v>
      </c>
      <c r="Y99" s="32"/>
      <c r="Z99" s="32">
        <f t="shared" si="29"/>
        <v>89</v>
      </c>
      <c r="AA99" s="32">
        <f t="shared" si="24"/>
        <v>0</v>
      </c>
      <c r="AB99" s="32">
        <f t="shared" si="25"/>
        <v>1288557.6928107359</v>
      </c>
      <c r="AC99" s="32">
        <f t="shared" si="26"/>
        <v>390624.99999999994</v>
      </c>
      <c r="AD99" s="32">
        <f t="shared" si="27"/>
        <v>234374.99999999997</v>
      </c>
    </row>
    <row r="100" spans="1:30" ht="15.75" thickBot="1" x14ac:dyDescent="0.3">
      <c r="A100" s="7">
        <v>90</v>
      </c>
      <c r="B100" s="14">
        <f t="shared" si="18"/>
        <v>104227687.64386339</v>
      </c>
      <c r="C100" s="19">
        <f t="shared" si="19"/>
        <v>832344.58611238142</v>
      </c>
      <c r="D100" s="14">
        <f>Beg_Balance*I_Period</f>
        <v>694851.25095908938</v>
      </c>
      <c r="E100" s="15">
        <f>ABS(Scheduled_PMT-Accrued_Interest)</f>
        <v>137493.33515329205</v>
      </c>
      <c r="F100" s="17">
        <f>IF(time&lt;=30,1-(1-Use_CPR*time/30)^(1/12),1-(1-Use_CPR)^(1/12))</f>
        <v>1.0596241035318976E-2</v>
      </c>
      <c r="G100" s="16">
        <f>SMM*(Beg_Balance-Scheduled_Principal)</f>
        <v>1102964.7883082796</v>
      </c>
      <c r="H100" s="14">
        <f>Service_Fee*Beg_Balance/12</f>
        <v>43428.203184943086</v>
      </c>
      <c r="I100" s="15">
        <f>Scheduled_Principal+Prepaid_Principal</f>
        <v>1240458.1234615715</v>
      </c>
      <c r="J100" s="14">
        <f>Accrued_Interest-servicefee</f>
        <v>651423.04777414631</v>
      </c>
      <c r="K100" s="21">
        <f>Total_Principal+Net_Interest</f>
        <v>1891881.1712357178</v>
      </c>
      <c r="M100" s="33">
        <f t="shared" si="20"/>
        <v>0</v>
      </c>
      <c r="N100" s="30">
        <f>(I-Service_Fee)/12*M100</f>
        <v>0</v>
      </c>
      <c r="O100" s="35">
        <f t="shared" si="15"/>
        <v>0</v>
      </c>
      <c r="P100" s="33">
        <f t="shared" si="28"/>
        <v>4227687.6438632719</v>
      </c>
      <c r="Q100" s="30">
        <f>(I-Service_Fee)/12*P100</f>
        <v>26423.047774145449</v>
      </c>
      <c r="R100" s="34">
        <f t="shared" si="16"/>
        <v>1240458.1234615715</v>
      </c>
      <c r="S100" s="33">
        <f t="shared" si="21"/>
        <v>62500000</v>
      </c>
      <c r="T100" s="30">
        <f>(I-Service_Fee)/12*S100</f>
        <v>390624.99999999994</v>
      </c>
      <c r="U100" s="35">
        <f t="shared" si="17"/>
        <v>0</v>
      </c>
      <c r="V100" s="34">
        <f t="shared" si="22"/>
        <v>37500000</v>
      </c>
      <c r="W100" s="30">
        <f>(I-Service_Fee)/12*V100</f>
        <v>234374.99999999997</v>
      </c>
      <c r="X100" s="35">
        <f t="shared" si="23"/>
        <v>0</v>
      </c>
      <c r="Y100" s="32"/>
      <c r="Z100" s="32">
        <f t="shared" si="29"/>
        <v>90</v>
      </c>
      <c r="AA100" s="32">
        <f t="shared" si="24"/>
        <v>0</v>
      </c>
      <c r="AB100" s="32">
        <f t="shared" si="25"/>
        <v>1266881.1712357169</v>
      </c>
      <c r="AC100" s="32">
        <f t="shared" si="26"/>
        <v>390624.99999999994</v>
      </c>
      <c r="AD100" s="32">
        <f t="shared" si="27"/>
        <v>234374.99999999997</v>
      </c>
    </row>
    <row r="101" spans="1:30" ht="15.75" thickBot="1" x14ac:dyDescent="0.3">
      <c r="A101" s="7">
        <v>91</v>
      </c>
      <c r="B101" s="14">
        <f t="shared" si="18"/>
        <v>102987229.52040182</v>
      </c>
      <c r="C101" s="19">
        <f t="shared" si="19"/>
        <v>823524.86225349177</v>
      </c>
      <c r="D101" s="14">
        <f>Beg_Balance*I_Period</f>
        <v>686581.53013601212</v>
      </c>
      <c r="E101" s="15">
        <f>ABS(Scheduled_PMT-Accrued_Interest)</f>
        <v>136943.33211747964</v>
      </c>
      <c r="F101" s="17">
        <f>IF(time&lt;=30,1-(1-Use_CPR*time/30)^(1/12),1-(1-Use_CPR)^(1/12))</f>
        <v>1.0596241035318976E-2</v>
      </c>
      <c r="G101" s="16">
        <f>SMM*(Beg_Balance-Scheduled_Principal)</f>
        <v>1089826.423002599</v>
      </c>
      <c r="H101" s="14">
        <f>Service_Fee*Beg_Balance/12</f>
        <v>42911.345633500758</v>
      </c>
      <c r="I101" s="15">
        <f>Scheduled_Principal+Prepaid_Principal</f>
        <v>1226769.7551200786</v>
      </c>
      <c r="J101" s="14">
        <f>Accrued_Interest-servicefee</f>
        <v>643670.1845025114</v>
      </c>
      <c r="K101" s="21">
        <f>Total_Principal+Net_Interest</f>
        <v>1870439.9396225899</v>
      </c>
      <c r="M101" s="33">
        <f t="shared" si="20"/>
        <v>0</v>
      </c>
      <c r="N101" s="30">
        <f>(I-Service_Fee)/12*M101</f>
        <v>0</v>
      </c>
      <c r="O101" s="35">
        <f t="shared" si="15"/>
        <v>0</v>
      </c>
      <c r="P101" s="33">
        <f t="shared" si="28"/>
        <v>2987229.5204017004</v>
      </c>
      <c r="Q101" s="30">
        <f>(I-Service_Fee)/12*P101</f>
        <v>18670.184502510627</v>
      </c>
      <c r="R101" s="34">
        <f t="shared" si="16"/>
        <v>1226769.7551200786</v>
      </c>
      <c r="S101" s="33">
        <f t="shared" si="21"/>
        <v>62500000</v>
      </c>
      <c r="T101" s="30">
        <f>(I-Service_Fee)/12*S101</f>
        <v>390624.99999999994</v>
      </c>
      <c r="U101" s="35">
        <f t="shared" si="17"/>
        <v>0</v>
      </c>
      <c r="V101" s="34">
        <f t="shared" si="22"/>
        <v>37500000</v>
      </c>
      <c r="W101" s="30">
        <f>(I-Service_Fee)/12*V101</f>
        <v>234374.99999999997</v>
      </c>
      <c r="X101" s="35">
        <f t="shared" si="23"/>
        <v>0</v>
      </c>
      <c r="Y101" s="32"/>
      <c r="Z101" s="32">
        <f t="shared" si="29"/>
        <v>91</v>
      </c>
      <c r="AA101" s="32">
        <f t="shared" si="24"/>
        <v>0</v>
      </c>
      <c r="AB101" s="32">
        <f t="shared" si="25"/>
        <v>1245439.9396225892</v>
      </c>
      <c r="AC101" s="32">
        <f t="shared" si="26"/>
        <v>390624.99999999994</v>
      </c>
      <c r="AD101" s="32">
        <f t="shared" si="27"/>
        <v>234374.99999999997</v>
      </c>
    </row>
    <row r="102" spans="1:30" ht="15.75" thickBot="1" x14ac:dyDescent="0.3">
      <c r="A102" s="7">
        <v>92</v>
      </c>
      <c r="B102" s="14">
        <f t="shared" si="18"/>
        <v>101760459.76528174</v>
      </c>
      <c r="C102" s="19">
        <f t="shared" si="19"/>
        <v>814798.59431447578</v>
      </c>
      <c r="D102" s="14">
        <f>Beg_Balance*I_Period</f>
        <v>678403.06510187825</v>
      </c>
      <c r="E102" s="15">
        <f>ABS(Scheduled_PMT-Accrued_Interest)</f>
        <v>136395.52921259752</v>
      </c>
      <c r="F102" s="17">
        <f>IF(time&lt;=30,1-(1-Use_CPR*time/30)^(1/12),1-(1-Use_CPR)^(1/12))</f>
        <v>1.0596241035318976E-2</v>
      </c>
      <c r="G102" s="16">
        <f>SMM*(Beg_Balance-Scheduled_Principal)</f>
        <v>1076833.0796341274</v>
      </c>
      <c r="H102" s="14">
        <f>Service_Fee*Beg_Balance/12</f>
        <v>42400.191568867391</v>
      </c>
      <c r="I102" s="15">
        <f>Scheduled_Principal+Prepaid_Principal</f>
        <v>1213228.608846725</v>
      </c>
      <c r="J102" s="14">
        <f>Accrued_Interest-servicefee</f>
        <v>636002.87353301083</v>
      </c>
      <c r="K102" s="21">
        <f>Total_Principal+Net_Interest</f>
        <v>1849231.4823797359</v>
      </c>
      <c r="M102" s="33">
        <f t="shared" si="20"/>
        <v>0</v>
      </c>
      <c r="N102" s="30">
        <f>(I-Service_Fee)/12*M102</f>
        <v>0</v>
      </c>
      <c r="O102" s="35">
        <f t="shared" si="15"/>
        <v>0</v>
      </c>
      <c r="P102" s="33">
        <f t="shared" si="28"/>
        <v>1760459.7652816218</v>
      </c>
      <c r="Q102" s="30">
        <f>(I-Service_Fee)/12*P102</f>
        <v>11002.873533010135</v>
      </c>
      <c r="R102" s="34">
        <f t="shared" si="16"/>
        <v>1213228.608846725</v>
      </c>
      <c r="S102" s="33">
        <f t="shared" si="21"/>
        <v>62500000</v>
      </c>
      <c r="T102" s="30">
        <f>(I-Service_Fee)/12*S102</f>
        <v>390624.99999999994</v>
      </c>
      <c r="U102" s="35">
        <f t="shared" si="17"/>
        <v>0</v>
      </c>
      <c r="V102" s="34">
        <f t="shared" si="22"/>
        <v>37500000</v>
      </c>
      <c r="W102" s="30">
        <f>(I-Service_Fee)/12*V102</f>
        <v>234374.99999999997</v>
      </c>
      <c r="X102" s="35">
        <f t="shared" si="23"/>
        <v>0</v>
      </c>
      <c r="Y102" s="32"/>
      <c r="Z102" s="32">
        <f t="shared" si="29"/>
        <v>92</v>
      </c>
      <c r="AA102" s="32">
        <f t="shared" si="24"/>
        <v>0</v>
      </c>
      <c r="AB102" s="32">
        <f t="shared" si="25"/>
        <v>1224231.4823797352</v>
      </c>
      <c r="AC102" s="32">
        <f t="shared" si="26"/>
        <v>390624.99999999994</v>
      </c>
      <c r="AD102" s="32">
        <f t="shared" si="27"/>
        <v>234374.99999999997</v>
      </c>
    </row>
    <row r="103" spans="1:30" ht="15.75" thickBot="1" x14ac:dyDescent="0.3">
      <c r="A103" s="7">
        <v>93</v>
      </c>
      <c r="B103" s="14">
        <f t="shared" si="18"/>
        <v>100547231.15643501</v>
      </c>
      <c r="C103" s="19">
        <f t="shared" si="19"/>
        <v>806164.79201388056</v>
      </c>
      <c r="D103" s="14">
        <f>Beg_Balance*I_Period</f>
        <v>670314.87437623343</v>
      </c>
      <c r="E103" s="15">
        <f>ABS(Scheduled_PMT-Accrued_Interest)</f>
        <v>135849.91763764713</v>
      </c>
      <c r="F103" s="17">
        <f>IF(time&lt;=30,1-(1-Use_CPR*time/30)^(1/12),1-(1-Use_CPR)^(1/12))</f>
        <v>1.0596241035318976E-2</v>
      </c>
      <c r="G103" s="16">
        <f>SMM*(Beg_Balance-Scheduled_Principal)</f>
        <v>1063983.1982956026</v>
      </c>
      <c r="H103" s="14">
        <f>Service_Fee*Beg_Balance/12</f>
        <v>41894.67964851459</v>
      </c>
      <c r="I103" s="15">
        <f>Scheduled_Principal+Prepaid_Principal</f>
        <v>1199833.1159332497</v>
      </c>
      <c r="J103" s="14">
        <f>Accrued_Interest-servicefee</f>
        <v>628420.19472771883</v>
      </c>
      <c r="K103" s="21">
        <f>Total_Principal+Net_Interest</f>
        <v>1828253.3106609685</v>
      </c>
      <c r="M103" s="33">
        <f t="shared" si="20"/>
        <v>0</v>
      </c>
      <c r="N103" s="30">
        <f>(I-Service_Fee)/12*M103</f>
        <v>0</v>
      </c>
      <c r="O103" s="35">
        <f t="shared" si="15"/>
        <v>0</v>
      </c>
      <c r="P103" s="33">
        <f t="shared" si="28"/>
        <v>547231.15643489687</v>
      </c>
      <c r="Q103" s="30">
        <f>(I-Service_Fee)/12*P103</f>
        <v>3420.1947277181052</v>
      </c>
      <c r="R103" s="34">
        <f t="shared" si="16"/>
        <v>547231.15643489687</v>
      </c>
      <c r="S103" s="33">
        <f t="shared" si="21"/>
        <v>62500000</v>
      </c>
      <c r="T103" s="30">
        <f>(I-Service_Fee)/12*S103</f>
        <v>390624.99999999994</v>
      </c>
      <c r="U103" s="35">
        <f t="shared" si="17"/>
        <v>652601.95949835284</v>
      </c>
      <c r="V103" s="34">
        <f t="shared" si="22"/>
        <v>37500000</v>
      </c>
      <c r="W103" s="30">
        <f>(I-Service_Fee)/12*V103</f>
        <v>234374.99999999997</v>
      </c>
      <c r="X103" s="35">
        <f t="shared" si="23"/>
        <v>0</v>
      </c>
      <c r="Y103" s="32"/>
      <c r="Z103" s="32">
        <f t="shared" si="29"/>
        <v>93</v>
      </c>
      <c r="AA103" s="32">
        <f t="shared" si="24"/>
        <v>0</v>
      </c>
      <c r="AB103" s="32">
        <f t="shared" si="25"/>
        <v>550651.351162615</v>
      </c>
      <c r="AC103" s="32">
        <f t="shared" si="26"/>
        <v>1043226.9594983528</v>
      </c>
      <c r="AD103" s="32">
        <f t="shared" si="27"/>
        <v>234374.99999999997</v>
      </c>
    </row>
    <row r="104" spans="1:30" ht="15.75" thickBot="1" x14ac:dyDescent="0.3">
      <c r="A104" s="7">
        <v>94</v>
      </c>
      <c r="B104" s="14">
        <f t="shared" si="18"/>
        <v>99347398.040501758</v>
      </c>
      <c r="C104" s="19">
        <f t="shared" si="19"/>
        <v>797622.4755635137</v>
      </c>
      <c r="D104" s="14">
        <f>Beg_Balance*I_Period</f>
        <v>662315.98693667841</v>
      </c>
      <c r="E104" s="15">
        <f>ABS(Scheduled_PMT-Accrued_Interest)</f>
        <v>135306.48862683529</v>
      </c>
      <c r="F104" s="17">
        <f>IF(time&lt;=30,1-(1-Use_CPR*time/30)^(1/12),1-(1-Use_CPR)^(1/12))</f>
        <v>1.0596241035318976E-2</v>
      </c>
      <c r="G104" s="16">
        <f>SMM*(Beg_Balance-Scheduled_Principal)</f>
        <v>1051275.2357018001</v>
      </c>
      <c r="H104" s="14">
        <f>Service_Fee*Beg_Balance/12</f>
        <v>41394.749183542401</v>
      </c>
      <c r="I104" s="15">
        <f>Scheduled_Principal+Prepaid_Principal</f>
        <v>1186581.7243286353</v>
      </c>
      <c r="J104" s="14">
        <f>Accrued_Interest-servicefee</f>
        <v>620921.23775313597</v>
      </c>
      <c r="K104" s="21">
        <f>Total_Principal+Net_Interest</f>
        <v>1807502.9620817713</v>
      </c>
      <c r="M104" s="33">
        <f t="shared" si="20"/>
        <v>0</v>
      </c>
      <c r="N104" s="30">
        <f>(I-Service_Fee)/12*M104</f>
        <v>0</v>
      </c>
      <c r="O104" s="35">
        <f t="shared" si="15"/>
        <v>0</v>
      </c>
      <c r="P104" s="33">
        <f t="shared" si="28"/>
        <v>0</v>
      </c>
      <c r="Q104" s="30">
        <f>(I-Service_Fee)/12*P104</f>
        <v>0</v>
      </c>
      <c r="R104" s="34">
        <f t="shared" si="16"/>
        <v>0</v>
      </c>
      <c r="S104" s="33">
        <f t="shared" si="21"/>
        <v>61847398.040501647</v>
      </c>
      <c r="T104" s="30">
        <f>(I-Service_Fee)/12*S104</f>
        <v>386546.23775313527</v>
      </c>
      <c r="U104" s="35">
        <f t="shared" si="17"/>
        <v>1186581.7243286353</v>
      </c>
      <c r="V104" s="34">
        <f t="shared" si="22"/>
        <v>37500000</v>
      </c>
      <c r="W104" s="30">
        <f>(I-Service_Fee)/12*V104</f>
        <v>234374.99999999997</v>
      </c>
      <c r="X104" s="35">
        <f t="shared" si="23"/>
        <v>0</v>
      </c>
      <c r="Y104" s="32"/>
      <c r="Z104" s="32">
        <f t="shared" si="29"/>
        <v>94</v>
      </c>
      <c r="AA104" s="32">
        <f t="shared" si="24"/>
        <v>0</v>
      </c>
      <c r="AB104" s="32">
        <f t="shared" si="25"/>
        <v>0</v>
      </c>
      <c r="AC104" s="32">
        <f t="shared" si="26"/>
        <v>1573127.9620817704</v>
      </c>
      <c r="AD104" s="32">
        <f t="shared" si="27"/>
        <v>234374.99999999997</v>
      </c>
    </row>
    <row r="105" spans="1:30" ht="15.75" thickBot="1" x14ac:dyDescent="0.3">
      <c r="A105" s="7">
        <v>95</v>
      </c>
      <c r="B105" s="14">
        <f t="shared" si="18"/>
        <v>98160816.316173121</v>
      </c>
      <c r="C105" s="19">
        <f t="shared" si="19"/>
        <v>789170.67555725493</v>
      </c>
      <c r="D105" s="14">
        <f>Beg_Balance*I_Period</f>
        <v>654405.44210782088</v>
      </c>
      <c r="E105" s="15">
        <f>ABS(Scheduled_PMT-Accrued_Interest)</f>
        <v>134765.23344943405</v>
      </c>
      <c r="F105" s="17">
        <f>IF(time&lt;=30,1-(1-Use_CPR*time/30)^(1/12),1-(1-Use_CPR)^(1/12))</f>
        <v>1.0596241035318976E-2</v>
      </c>
      <c r="G105" s="16">
        <f>SMM*(Beg_Balance-Scheduled_Principal)</f>
        <v>1038707.665013031</v>
      </c>
      <c r="H105" s="14">
        <f>Service_Fee*Beg_Balance/12</f>
        <v>40900.340131738798</v>
      </c>
      <c r="I105" s="15">
        <f>Scheduled_Principal+Prepaid_Principal</f>
        <v>1173472.898462465</v>
      </c>
      <c r="J105" s="14">
        <f>Accrued_Interest-servicefee</f>
        <v>613505.10197608208</v>
      </c>
      <c r="K105" s="21">
        <f>Total_Principal+Net_Interest</f>
        <v>1786978.0004385472</v>
      </c>
      <c r="M105" s="33">
        <f t="shared" si="20"/>
        <v>0</v>
      </c>
      <c r="N105" s="30">
        <f>(I-Service_Fee)/12*M105</f>
        <v>0</v>
      </c>
      <c r="O105" s="35">
        <f t="shared" si="15"/>
        <v>0</v>
      </c>
      <c r="P105" s="33">
        <f t="shared" si="28"/>
        <v>0</v>
      </c>
      <c r="Q105" s="30">
        <f>(I-Service_Fee)/12*P105</f>
        <v>0</v>
      </c>
      <c r="R105" s="34">
        <f t="shared" si="16"/>
        <v>0</v>
      </c>
      <c r="S105" s="33">
        <f t="shared" si="21"/>
        <v>60660816.31617301</v>
      </c>
      <c r="T105" s="30">
        <f>(I-Service_Fee)/12*S105</f>
        <v>379130.10197608126</v>
      </c>
      <c r="U105" s="35">
        <f t="shared" si="17"/>
        <v>1173472.898462465</v>
      </c>
      <c r="V105" s="34">
        <f t="shared" si="22"/>
        <v>37500000</v>
      </c>
      <c r="W105" s="30">
        <f>(I-Service_Fee)/12*V105</f>
        <v>234374.99999999997</v>
      </c>
      <c r="X105" s="35">
        <f t="shared" si="23"/>
        <v>0</v>
      </c>
      <c r="Y105" s="32"/>
      <c r="Z105" s="32">
        <f t="shared" si="29"/>
        <v>95</v>
      </c>
      <c r="AA105" s="32">
        <f t="shared" si="24"/>
        <v>0</v>
      </c>
      <c r="AB105" s="32">
        <f t="shared" si="25"/>
        <v>0</v>
      </c>
      <c r="AC105" s="32">
        <f t="shared" si="26"/>
        <v>1552603.0004385463</v>
      </c>
      <c r="AD105" s="32">
        <f t="shared" si="27"/>
        <v>234374.99999999997</v>
      </c>
    </row>
    <row r="106" spans="1:30" ht="15.75" thickBot="1" x14ac:dyDescent="0.3">
      <c r="A106" s="7">
        <v>96</v>
      </c>
      <c r="B106" s="14">
        <f t="shared" si="18"/>
        <v>96987343.417710662</v>
      </c>
      <c r="C106" s="19">
        <f t="shared" si="19"/>
        <v>780808.43286104477</v>
      </c>
      <c r="D106" s="14">
        <f>Beg_Balance*I_Period</f>
        <v>646582.28945140447</v>
      </c>
      <c r="E106" s="15">
        <f>ABS(Scheduled_PMT-Accrued_Interest)</f>
        <v>134226.1434096403</v>
      </c>
      <c r="F106" s="17">
        <f>IF(time&lt;=30,1-(1-Use_CPR*time/30)^(1/12),1-(1-Use_CPR)^(1/12))</f>
        <v>1.0596241035318976E-2</v>
      </c>
      <c r="G106" s="16">
        <f>SMM*(Beg_Balance-Scheduled_Principal)</f>
        <v>1026278.9756605097</v>
      </c>
      <c r="H106" s="14">
        <f>Service_Fee*Beg_Balance/12</f>
        <v>40411.393090712772</v>
      </c>
      <c r="I106" s="15">
        <f>Scheduled_Principal+Prepaid_Principal</f>
        <v>1160505.11907015</v>
      </c>
      <c r="J106" s="14">
        <f>Accrued_Interest-servicefee</f>
        <v>606170.89636069175</v>
      </c>
      <c r="K106" s="21">
        <f>Total_Principal+Net_Interest</f>
        <v>1766676.0154308416</v>
      </c>
      <c r="M106" s="33">
        <f t="shared" si="20"/>
        <v>0</v>
      </c>
      <c r="N106" s="30">
        <f>(I-Service_Fee)/12*M106</f>
        <v>0</v>
      </c>
      <c r="O106" s="35">
        <f>MIN(M106,I106)</f>
        <v>0</v>
      </c>
      <c r="P106" s="33">
        <f t="shared" si="28"/>
        <v>0</v>
      </c>
      <c r="Q106" s="30">
        <f>(I-Service_Fee)/12*P106</f>
        <v>0</v>
      </c>
      <c r="R106" s="34">
        <f t="shared" si="16"/>
        <v>0</v>
      </c>
      <c r="S106" s="33">
        <f t="shared" si="21"/>
        <v>59487343.417710543</v>
      </c>
      <c r="T106" s="30">
        <f>(I-Service_Fee)/12*S106</f>
        <v>371795.89636069088</v>
      </c>
      <c r="U106" s="35">
        <f t="shared" si="17"/>
        <v>1160505.11907015</v>
      </c>
      <c r="V106" s="34">
        <f t="shared" si="22"/>
        <v>37500000</v>
      </c>
      <c r="W106" s="30">
        <f>(I-Service_Fee)/12*V106</f>
        <v>234374.99999999997</v>
      </c>
      <c r="X106" s="35">
        <f t="shared" si="23"/>
        <v>0</v>
      </c>
      <c r="Y106" s="32"/>
      <c r="Z106" s="32">
        <f t="shared" si="29"/>
        <v>96</v>
      </c>
      <c r="AA106" s="32">
        <f t="shared" si="24"/>
        <v>0</v>
      </c>
      <c r="AB106" s="32">
        <f t="shared" si="25"/>
        <v>0</v>
      </c>
      <c r="AC106" s="32">
        <f t="shared" si="26"/>
        <v>1532301.0154308409</v>
      </c>
      <c r="AD106" s="32">
        <f t="shared" si="27"/>
        <v>234374.99999999997</v>
      </c>
    </row>
    <row r="107" spans="1:30" ht="15.75" thickBot="1" x14ac:dyDescent="0.3">
      <c r="A107" s="7">
        <v>97</v>
      </c>
      <c r="B107" s="14">
        <f t="shared" si="18"/>
        <v>95826838.298640519</v>
      </c>
      <c r="C107" s="19">
        <f t="shared" si="19"/>
        <v>772534.79850403953</v>
      </c>
      <c r="D107" s="14">
        <f>Beg_Balance*I_Period</f>
        <v>638845.58865760348</v>
      </c>
      <c r="E107" s="15">
        <f>ABS(Scheduled_PMT-Accrued_Interest)</f>
        <v>133689.20984643605</v>
      </c>
      <c r="F107" s="17">
        <f>IF(time&lt;=30,1-(1-Use_CPR*time/30)^(1/12),1-(1-Use_CPR)^(1/12))</f>
        <v>1.0596241035318976E-2</v>
      </c>
      <c r="G107" s="16">
        <f>SMM*(Beg_Balance-Scheduled_Principal)</f>
        <v>1013987.6731735766</v>
      </c>
      <c r="H107" s="14">
        <f>Service_Fee*Beg_Balance/12</f>
        <v>39927.849291100218</v>
      </c>
      <c r="I107" s="15">
        <f>Scheduled_Principal+Prepaid_Principal</f>
        <v>1147676.8830200126</v>
      </c>
      <c r="J107" s="14">
        <f>Accrued_Interest-servicefee</f>
        <v>598917.73936650332</v>
      </c>
      <c r="K107" s="21">
        <f>Total_Principal+Net_Interest</f>
        <v>1746594.6223865161</v>
      </c>
      <c r="M107" s="33">
        <f t="shared" si="20"/>
        <v>0</v>
      </c>
      <c r="N107" s="30">
        <f>(I-Service_Fee)/12*M107</f>
        <v>0</v>
      </c>
      <c r="O107" s="35">
        <f t="shared" si="15"/>
        <v>0</v>
      </c>
      <c r="P107" s="33">
        <f t="shared" si="28"/>
        <v>0</v>
      </c>
      <c r="Q107" s="30">
        <f>(I-Service_Fee)/12*P107</f>
        <v>0</v>
      </c>
      <c r="R107" s="34">
        <f t="shared" si="16"/>
        <v>0</v>
      </c>
      <c r="S107" s="33">
        <f t="shared" si="21"/>
        <v>58326838.298640393</v>
      </c>
      <c r="T107" s="30">
        <f>(I-Service_Fee)/12*S107</f>
        <v>364542.73936650244</v>
      </c>
      <c r="U107" s="35">
        <f t="shared" si="17"/>
        <v>1147676.8830200126</v>
      </c>
      <c r="V107" s="34">
        <f t="shared" si="22"/>
        <v>37500000</v>
      </c>
      <c r="W107" s="30">
        <f>(I-Service_Fee)/12*V107</f>
        <v>234374.99999999997</v>
      </c>
      <c r="X107" s="35">
        <f t="shared" si="23"/>
        <v>0</v>
      </c>
      <c r="Y107" s="32"/>
      <c r="Z107" s="32">
        <f t="shared" si="29"/>
        <v>97</v>
      </c>
      <c r="AA107" s="32">
        <f t="shared" si="24"/>
        <v>0</v>
      </c>
      <c r="AB107" s="32">
        <f t="shared" si="25"/>
        <v>0</v>
      </c>
      <c r="AC107" s="32">
        <f t="shared" si="26"/>
        <v>1512219.6223865151</v>
      </c>
      <c r="AD107" s="32">
        <f t="shared" si="27"/>
        <v>234374.99999999997</v>
      </c>
    </row>
    <row r="108" spans="1:30" ht="15.75" thickBot="1" x14ac:dyDescent="0.3">
      <c r="A108" s="7">
        <v>98</v>
      </c>
      <c r="B108" s="14">
        <f t="shared" si="18"/>
        <v>94679161.415620506</v>
      </c>
      <c r="C108" s="19">
        <f t="shared" si="19"/>
        <v>764348.833570919</v>
      </c>
      <c r="D108" s="14">
        <f>Beg_Balance*I_Period</f>
        <v>631194.40943747002</v>
      </c>
      <c r="E108" s="15">
        <f>ABS(Scheduled_PMT-Accrued_Interest)</f>
        <v>133154.42413344898</v>
      </c>
      <c r="F108" s="17">
        <f>IF(time&lt;=30,1-(1-Use_CPR*time/30)^(1/12),1-(1-Use_CPR)^(1/12))</f>
        <v>1.0596241035318976E-2</v>
      </c>
      <c r="G108" s="16">
        <f>SMM*(Beg_Balance-Scheduled_Principal)</f>
        <v>1001832.27900875</v>
      </c>
      <c r="H108" s="14">
        <f>Service_Fee*Beg_Balance/12</f>
        <v>39449.650589841876</v>
      </c>
      <c r="I108" s="15">
        <f>Scheduled_Principal+Prepaid_Principal</f>
        <v>1134986.703142199</v>
      </c>
      <c r="J108" s="14">
        <f>Accrued_Interest-servicefee</f>
        <v>591744.75884762814</v>
      </c>
      <c r="K108" s="21">
        <f>Total_Principal+Net_Interest</f>
        <v>1726731.461989827</v>
      </c>
      <c r="M108" s="33">
        <f t="shared" si="20"/>
        <v>0</v>
      </c>
      <c r="N108" s="30">
        <f>(I-Service_Fee)/12*M108</f>
        <v>0</v>
      </c>
      <c r="O108" s="35">
        <f t="shared" si="15"/>
        <v>0</v>
      </c>
      <c r="P108" s="33">
        <f t="shared" si="28"/>
        <v>0</v>
      </c>
      <c r="Q108" s="30">
        <f>(I-Service_Fee)/12*P108</f>
        <v>0</v>
      </c>
      <c r="R108" s="34">
        <f t="shared" si="16"/>
        <v>0</v>
      </c>
      <c r="S108" s="33">
        <f t="shared" si="21"/>
        <v>57179161.415620379</v>
      </c>
      <c r="T108" s="30">
        <f>(I-Service_Fee)/12*S108</f>
        <v>357369.75884762732</v>
      </c>
      <c r="U108" s="35">
        <f t="shared" si="17"/>
        <v>1134986.703142199</v>
      </c>
      <c r="V108" s="34">
        <f t="shared" si="22"/>
        <v>37500000</v>
      </c>
      <c r="W108" s="30">
        <f>(I-Service_Fee)/12*V108</f>
        <v>234374.99999999997</v>
      </c>
      <c r="X108" s="35">
        <f t="shared" si="23"/>
        <v>0</v>
      </c>
      <c r="Y108" s="32"/>
      <c r="Z108" s="32">
        <f t="shared" si="29"/>
        <v>98</v>
      </c>
      <c r="AA108" s="32">
        <f t="shared" si="24"/>
        <v>0</v>
      </c>
      <c r="AB108" s="32">
        <f t="shared" si="25"/>
        <v>0</v>
      </c>
      <c r="AC108" s="32">
        <f t="shared" si="26"/>
        <v>1492356.4619898263</v>
      </c>
      <c r="AD108" s="32">
        <f t="shared" si="27"/>
        <v>234374.99999999997</v>
      </c>
    </row>
    <row r="109" spans="1:30" ht="15.75" thickBot="1" x14ac:dyDescent="0.3">
      <c r="A109" s="7">
        <v>99</v>
      </c>
      <c r="B109" s="14">
        <f t="shared" si="18"/>
        <v>93544174.71247831</v>
      </c>
      <c r="C109" s="19">
        <f t="shared" si="19"/>
        <v>756249.60909533675</v>
      </c>
      <c r="D109" s="14">
        <f>Beg_Balance*I_Period</f>
        <v>623627.83141652215</v>
      </c>
      <c r="E109" s="15">
        <f>ABS(Scheduled_PMT-Accrued_Interest)</f>
        <v>132621.7776788146</v>
      </c>
      <c r="F109" s="17">
        <f>IF(time&lt;=30,1-(1-Use_CPR*time/30)^(1/12),1-(1-Use_CPR)^(1/12))</f>
        <v>1.0596241035318976E-2</v>
      </c>
      <c r="G109" s="16">
        <f>SMM*(Beg_Balance-Scheduled_Principal)</f>
        <v>989811.33038059308</v>
      </c>
      <c r="H109" s="14">
        <f>Service_Fee*Beg_Balance/12</f>
        <v>38976.739463532627</v>
      </c>
      <c r="I109" s="15">
        <f>Scheduled_Principal+Prepaid_Principal</f>
        <v>1122433.1080594077</v>
      </c>
      <c r="J109" s="14">
        <f>Accrued_Interest-servicefee</f>
        <v>584651.09195298958</v>
      </c>
      <c r="K109" s="21">
        <f>Total_Principal+Net_Interest</f>
        <v>1707084.2000123973</v>
      </c>
      <c r="M109" s="33">
        <f t="shared" si="20"/>
        <v>0</v>
      </c>
      <c r="N109" s="30">
        <f>(I-Service_Fee)/12*M109</f>
        <v>0</v>
      </c>
      <c r="O109" s="35">
        <f t="shared" si="15"/>
        <v>0</v>
      </c>
      <c r="P109" s="33">
        <f t="shared" si="28"/>
        <v>0</v>
      </c>
      <c r="Q109" s="30">
        <f>(I-Service_Fee)/12*P109</f>
        <v>0</v>
      </c>
      <c r="R109" s="34">
        <f t="shared" si="16"/>
        <v>0</v>
      </c>
      <c r="S109" s="33">
        <f t="shared" si="21"/>
        <v>56044174.712478183</v>
      </c>
      <c r="T109" s="30">
        <f>(I-Service_Fee)/12*S109</f>
        <v>350276.09195298859</v>
      </c>
      <c r="U109" s="35">
        <f t="shared" si="17"/>
        <v>1122433.1080594077</v>
      </c>
      <c r="V109" s="34">
        <f t="shared" si="22"/>
        <v>37500000</v>
      </c>
      <c r="W109" s="30">
        <f>(I-Service_Fee)/12*V109</f>
        <v>234374.99999999997</v>
      </c>
      <c r="X109" s="35">
        <f t="shared" si="23"/>
        <v>0</v>
      </c>
      <c r="Y109" s="32"/>
      <c r="Z109" s="32">
        <f t="shared" si="29"/>
        <v>99</v>
      </c>
      <c r="AA109" s="32">
        <f t="shared" si="24"/>
        <v>0</v>
      </c>
      <c r="AB109" s="32">
        <f t="shared" si="25"/>
        <v>0</v>
      </c>
      <c r="AC109" s="32">
        <f t="shared" si="26"/>
        <v>1472709.2000123963</v>
      </c>
      <c r="AD109" s="32">
        <f t="shared" si="27"/>
        <v>234374.99999999997</v>
      </c>
    </row>
    <row r="110" spans="1:30" ht="15.75" thickBot="1" x14ac:dyDescent="0.3">
      <c r="A110" s="7">
        <v>100</v>
      </c>
      <c r="B110" s="14">
        <f t="shared" si="18"/>
        <v>92421741.604418904</v>
      </c>
      <c r="C110" s="19">
        <f t="shared" si="19"/>
        <v>748236.20595449687</v>
      </c>
      <c r="D110" s="14">
        <f>Beg_Balance*I_Period</f>
        <v>616144.94402945938</v>
      </c>
      <c r="E110" s="15">
        <f>ABS(Scheduled_PMT-Accrued_Interest)</f>
        <v>132091.26192503748</v>
      </c>
      <c r="F110" s="17">
        <f>IF(time&lt;=30,1-(1-Use_CPR*time/30)^(1/12),1-(1-Use_CPR)^(1/12))</f>
        <v>1.0596241035318976E-2</v>
      </c>
      <c r="G110" s="16">
        <f>SMM*(Beg_Balance-Scheduled_Principal)</f>
        <v>977923.38009437348</v>
      </c>
      <c r="H110" s="14">
        <f>Service_Fee*Beg_Balance/12</f>
        <v>38509.059001841211</v>
      </c>
      <c r="I110" s="15">
        <f>Scheduled_Principal+Prepaid_Principal</f>
        <v>1110014.6420194111</v>
      </c>
      <c r="J110" s="14">
        <f>Accrued_Interest-servicefee</f>
        <v>577635.88502761815</v>
      </c>
      <c r="K110" s="21">
        <f>Total_Principal+Net_Interest</f>
        <v>1687650.5270470292</v>
      </c>
      <c r="M110" s="33">
        <f t="shared" si="20"/>
        <v>0</v>
      </c>
      <c r="N110" s="30">
        <f>(I-Service_Fee)/12*M110</f>
        <v>0</v>
      </c>
      <c r="O110" s="35">
        <f t="shared" si="15"/>
        <v>0</v>
      </c>
      <c r="P110" s="33">
        <f t="shared" si="28"/>
        <v>0</v>
      </c>
      <c r="Q110" s="30">
        <f>(I-Service_Fee)/12*P110</f>
        <v>0</v>
      </c>
      <c r="R110" s="34">
        <f t="shared" si="16"/>
        <v>0</v>
      </c>
      <c r="S110" s="33">
        <f t="shared" si="21"/>
        <v>54921741.604418777</v>
      </c>
      <c r="T110" s="30">
        <f>(I-Service_Fee)/12*S110</f>
        <v>343260.88502761733</v>
      </c>
      <c r="U110" s="35">
        <f t="shared" si="17"/>
        <v>1110014.6420194111</v>
      </c>
      <c r="V110" s="34">
        <f t="shared" si="22"/>
        <v>37500000</v>
      </c>
      <c r="W110" s="30">
        <f>(I-Service_Fee)/12*V110</f>
        <v>234374.99999999997</v>
      </c>
      <c r="X110" s="35">
        <f t="shared" si="23"/>
        <v>0</v>
      </c>
      <c r="Y110" s="32"/>
      <c r="Z110" s="32">
        <f t="shared" si="29"/>
        <v>100</v>
      </c>
      <c r="AA110" s="32">
        <f t="shared" si="24"/>
        <v>0</v>
      </c>
      <c r="AB110" s="32">
        <f t="shared" si="25"/>
        <v>0</v>
      </c>
      <c r="AC110" s="32">
        <f t="shared" si="26"/>
        <v>1453275.5270470283</v>
      </c>
      <c r="AD110" s="32">
        <f t="shared" si="27"/>
        <v>234374.99999999997</v>
      </c>
    </row>
    <row r="111" spans="1:30" ht="15.75" thickBot="1" x14ac:dyDescent="0.3">
      <c r="A111" s="7">
        <v>101</v>
      </c>
      <c r="B111" s="14">
        <f t="shared" si="18"/>
        <v>91311726.962399498</v>
      </c>
      <c r="C111" s="19">
        <f t="shared" si="19"/>
        <v>740307.71476485045</v>
      </c>
      <c r="D111" s="14">
        <f>Beg_Balance*I_Period</f>
        <v>608744.84641599667</v>
      </c>
      <c r="E111" s="15">
        <f>ABS(Scheduled_PMT-Accrued_Interest)</f>
        <v>131562.86834885378</v>
      </c>
      <c r="F111" s="17">
        <f>IF(time&lt;=30,1-(1-Use_CPR*time/30)^(1/12),1-(1-Use_CPR)^(1/12))</f>
        <v>1.0596241035318976E-2</v>
      </c>
      <c r="G111" s="16">
        <f>SMM*(Beg_Balance-Scheduled_Principal)</f>
        <v>966166.99638049735</v>
      </c>
      <c r="H111" s="14">
        <f>Service_Fee*Beg_Balance/12</f>
        <v>38046.552900999792</v>
      </c>
      <c r="I111" s="15">
        <f>Scheduled_Principal+Prepaid_Principal</f>
        <v>1097729.8647293511</v>
      </c>
      <c r="J111" s="14">
        <f>Accrued_Interest-servicefee</f>
        <v>570698.29351499688</v>
      </c>
      <c r="K111" s="21">
        <f>Total_Principal+Net_Interest</f>
        <v>1668428.1582443481</v>
      </c>
      <c r="M111" s="33">
        <f t="shared" si="20"/>
        <v>0</v>
      </c>
      <c r="N111" s="30">
        <f>(I-Service_Fee)/12*M111</f>
        <v>0</v>
      </c>
      <c r="O111" s="35">
        <f t="shared" si="15"/>
        <v>0</v>
      </c>
      <c r="P111" s="33">
        <f t="shared" si="28"/>
        <v>0</v>
      </c>
      <c r="Q111" s="30">
        <f>(I-Service_Fee)/12*P111</f>
        <v>0</v>
      </c>
      <c r="R111" s="34">
        <f t="shared" si="16"/>
        <v>0</v>
      </c>
      <c r="S111" s="33">
        <f t="shared" si="21"/>
        <v>53811726.962399364</v>
      </c>
      <c r="T111" s="30">
        <f>(I-Service_Fee)/12*S111</f>
        <v>336323.29351499601</v>
      </c>
      <c r="U111" s="35">
        <f t="shared" si="17"/>
        <v>1097729.8647293511</v>
      </c>
      <c r="V111" s="34">
        <f t="shared" si="22"/>
        <v>37500000</v>
      </c>
      <c r="W111" s="30">
        <f>(I-Service_Fee)/12*V111</f>
        <v>234374.99999999997</v>
      </c>
      <c r="X111" s="35">
        <f t="shared" si="23"/>
        <v>0</v>
      </c>
      <c r="Y111" s="32"/>
      <c r="Z111" s="32">
        <f t="shared" si="29"/>
        <v>101</v>
      </c>
      <c r="AA111" s="32">
        <f t="shared" si="24"/>
        <v>0</v>
      </c>
      <c r="AB111" s="32">
        <f t="shared" si="25"/>
        <v>0</v>
      </c>
      <c r="AC111" s="32">
        <f t="shared" si="26"/>
        <v>1434053.1582443472</v>
      </c>
      <c r="AD111" s="32">
        <f t="shared" si="27"/>
        <v>234374.99999999997</v>
      </c>
    </row>
    <row r="112" spans="1:30" ht="15.75" thickBot="1" x14ac:dyDescent="0.3">
      <c r="A112" s="7">
        <v>102</v>
      </c>
      <c r="B112" s="14">
        <f t="shared" si="18"/>
        <v>90213997.097670153</v>
      </c>
      <c r="C112" s="19">
        <f t="shared" si="19"/>
        <v>732463.23577889591</v>
      </c>
      <c r="D112" s="14">
        <f>Beg_Balance*I_Period</f>
        <v>601426.64731780102</v>
      </c>
      <c r="E112" s="15">
        <f>ABS(Scheduled_PMT-Accrued_Interest)</f>
        <v>131036.58846109489</v>
      </c>
      <c r="F112" s="17">
        <f>IF(time&lt;=30,1-(1-Use_CPR*time/30)^(1/12),1-(1-Use_CPR)^(1/12))</f>
        <v>1.0596241035318976E-2</v>
      </c>
      <c r="G112" s="16">
        <f>SMM*(Beg_Balance-Scheduled_Principal)</f>
        <v>954540.76273069973</v>
      </c>
      <c r="H112" s="14">
        <f>Service_Fee*Beg_Balance/12</f>
        <v>37589.165457362564</v>
      </c>
      <c r="I112" s="15">
        <f>Scheduled_Principal+Prepaid_Principal</f>
        <v>1085577.3511917945</v>
      </c>
      <c r="J112" s="14">
        <f>Accrued_Interest-servicefee</f>
        <v>563837.48186043848</v>
      </c>
      <c r="K112" s="21">
        <f>Total_Principal+Net_Interest</f>
        <v>1649414.8330522329</v>
      </c>
      <c r="M112" s="33">
        <f t="shared" si="20"/>
        <v>0</v>
      </c>
      <c r="N112" s="30">
        <f>(I-Service_Fee)/12*M112</f>
        <v>0</v>
      </c>
      <c r="O112" s="35">
        <f t="shared" si="15"/>
        <v>0</v>
      </c>
      <c r="P112" s="33">
        <f t="shared" si="28"/>
        <v>0</v>
      </c>
      <c r="Q112" s="30">
        <f>(I-Service_Fee)/12*P112</f>
        <v>0</v>
      </c>
      <c r="R112" s="34">
        <f t="shared" si="16"/>
        <v>0</v>
      </c>
      <c r="S112" s="33">
        <f t="shared" si="21"/>
        <v>52713997.097670011</v>
      </c>
      <c r="T112" s="30">
        <f>(I-Service_Fee)/12*S112</f>
        <v>329462.48186043755</v>
      </c>
      <c r="U112" s="35">
        <f t="shared" si="17"/>
        <v>1085577.3511917945</v>
      </c>
      <c r="V112" s="34">
        <f t="shared" si="22"/>
        <v>37500000</v>
      </c>
      <c r="W112" s="30">
        <f>(I-Service_Fee)/12*V112</f>
        <v>234374.99999999997</v>
      </c>
      <c r="X112" s="35">
        <f t="shared" si="23"/>
        <v>0</v>
      </c>
      <c r="Y112" s="32"/>
      <c r="Z112" s="32">
        <f t="shared" si="29"/>
        <v>102</v>
      </c>
      <c r="AA112" s="32">
        <f t="shared" si="24"/>
        <v>0</v>
      </c>
      <c r="AB112" s="32">
        <f t="shared" si="25"/>
        <v>0</v>
      </c>
      <c r="AC112" s="32">
        <f t="shared" si="26"/>
        <v>1415039.8330522319</v>
      </c>
      <c r="AD112" s="32">
        <f t="shared" si="27"/>
        <v>234374.99999999997</v>
      </c>
    </row>
    <row r="113" spans="1:30" ht="15.75" thickBot="1" x14ac:dyDescent="0.3">
      <c r="A113" s="7">
        <v>103</v>
      </c>
      <c r="B113" s="14">
        <f t="shared" si="18"/>
        <v>89128419.746478364</v>
      </c>
      <c r="C113" s="19">
        <f t="shared" si="19"/>
        <v>724701.87878307304</v>
      </c>
      <c r="D113" s="14">
        <f>Beg_Balance*I_Period</f>
        <v>594189.46497652249</v>
      </c>
      <c r="E113" s="15">
        <f>ABS(Scheduled_PMT-Accrued_Interest)</f>
        <v>130512.41380655055</v>
      </c>
      <c r="F113" s="17">
        <f>IF(time&lt;=30,1-(1-Use_CPR*time/30)^(1/12),1-(1-Use_CPR)^(1/12))</f>
        <v>1.0596241035318976E-2</v>
      </c>
      <c r="G113" s="16">
        <f>SMM*(Beg_Balance-Scheduled_Principal)</f>
        <v>943043.27773597266</v>
      </c>
      <c r="H113" s="14">
        <f>Service_Fee*Beg_Balance/12</f>
        <v>37136.841561032656</v>
      </c>
      <c r="I113" s="15">
        <f>Scheduled_Principal+Prepaid_Principal</f>
        <v>1073555.6915425232</v>
      </c>
      <c r="J113" s="14">
        <f>Accrued_Interest-servicefee</f>
        <v>557052.6234154898</v>
      </c>
      <c r="K113" s="21">
        <f>Total_Principal+Net_Interest</f>
        <v>1630608.3149580131</v>
      </c>
      <c r="M113" s="33">
        <f t="shared" si="20"/>
        <v>0</v>
      </c>
      <c r="N113" s="30">
        <f>(I-Service_Fee)/12*M113</f>
        <v>0</v>
      </c>
      <c r="O113" s="35">
        <f t="shared" si="15"/>
        <v>0</v>
      </c>
      <c r="P113" s="33">
        <f t="shared" si="28"/>
        <v>0</v>
      </c>
      <c r="Q113" s="30">
        <f>(I-Service_Fee)/12*P113</f>
        <v>0</v>
      </c>
      <c r="R113" s="34">
        <f t="shared" si="16"/>
        <v>0</v>
      </c>
      <c r="S113" s="33">
        <f t="shared" si="21"/>
        <v>51628419.746478215</v>
      </c>
      <c r="T113" s="30">
        <f>(I-Service_Fee)/12*S113</f>
        <v>322677.62341548881</v>
      </c>
      <c r="U113" s="35">
        <f t="shared" si="17"/>
        <v>1073555.6915425232</v>
      </c>
      <c r="V113" s="34">
        <f t="shared" si="22"/>
        <v>37500000</v>
      </c>
      <c r="W113" s="30">
        <f>(I-Service_Fee)/12*V113</f>
        <v>234374.99999999997</v>
      </c>
      <c r="X113" s="35">
        <f t="shared" si="23"/>
        <v>0</v>
      </c>
      <c r="Y113" s="32"/>
      <c r="Z113" s="32">
        <f t="shared" si="29"/>
        <v>103</v>
      </c>
      <c r="AA113" s="32">
        <f t="shared" si="24"/>
        <v>0</v>
      </c>
      <c r="AB113" s="32">
        <f t="shared" si="25"/>
        <v>0</v>
      </c>
      <c r="AC113" s="32">
        <f t="shared" si="26"/>
        <v>1396233.314958012</v>
      </c>
      <c r="AD113" s="32">
        <f t="shared" si="27"/>
        <v>234374.99999999997</v>
      </c>
    </row>
    <row r="114" spans="1:30" ht="15.75" thickBot="1" x14ac:dyDescent="0.3">
      <c r="A114" s="7">
        <v>104</v>
      </c>
      <c r="B114" s="14">
        <f t="shared" si="18"/>
        <v>88054864.054935843</v>
      </c>
      <c r="C114" s="19">
        <f t="shared" si="19"/>
        <v>717022.76299673924</v>
      </c>
      <c r="D114" s="14">
        <f>Beg_Balance*I_Period</f>
        <v>587032.42703290563</v>
      </c>
      <c r="E114" s="15">
        <f>ABS(Scheduled_PMT-Accrued_Interest)</f>
        <v>129990.33596383361</v>
      </c>
      <c r="F114" s="17">
        <f>IF(time&lt;=30,1-(1-Use_CPR*time/30)^(1/12),1-(1-Use_CPR)^(1/12))</f>
        <v>1.0596241035318976E-2</v>
      </c>
      <c r="G114" s="16">
        <f>SMM*(Beg_Balance-Scheduled_Principal)</f>
        <v>931673.15492621029</v>
      </c>
      <c r="H114" s="14">
        <f>Service_Fee*Beg_Balance/12</f>
        <v>36689.526689556602</v>
      </c>
      <c r="I114" s="15">
        <f>Scheduled_Principal+Prepaid_Principal</f>
        <v>1061663.4908900438</v>
      </c>
      <c r="J114" s="14">
        <f>Accrued_Interest-servicefee</f>
        <v>550342.90034334897</v>
      </c>
      <c r="K114" s="21">
        <f>Total_Principal+Net_Interest</f>
        <v>1612006.3912333928</v>
      </c>
      <c r="M114" s="33">
        <f t="shared" si="20"/>
        <v>0</v>
      </c>
      <c r="N114" s="30">
        <f>(I-Service_Fee)/12*M114</f>
        <v>0</v>
      </c>
      <c r="O114" s="35">
        <f t="shared" si="15"/>
        <v>0</v>
      </c>
      <c r="P114" s="33">
        <f t="shared" si="28"/>
        <v>0</v>
      </c>
      <c r="Q114" s="30">
        <f>(I-Service_Fee)/12*P114</f>
        <v>0</v>
      </c>
      <c r="R114" s="34">
        <f t="shared" si="16"/>
        <v>0</v>
      </c>
      <c r="S114" s="33">
        <f t="shared" si="21"/>
        <v>50554864.054935694</v>
      </c>
      <c r="T114" s="30">
        <f>(I-Service_Fee)/12*S114</f>
        <v>315967.90034334804</v>
      </c>
      <c r="U114" s="35">
        <f t="shared" si="17"/>
        <v>1061663.4908900438</v>
      </c>
      <c r="V114" s="34">
        <f t="shared" si="22"/>
        <v>37500000</v>
      </c>
      <c r="W114" s="30">
        <f>(I-Service_Fee)/12*V114</f>
        <v>234374.99999999997</v>
      </c>
      <c r="X114" s="35">
        <f t="shared" si="23"/>
        <v>0</v>
      </c>
      <c r="Y114" s="32"/>
      <c r="Z114" s="32">
        <f t="shared" si="29"/>
        <v>104</v>
      </c>
      <c r="AA114" s="32">
        <f t="shared" si="24"/>
        <v>0</v>
      </c>
      <c r="AB114" s="32">
        <f t="shared" si="25"/>
        <v>0</v>
      </c>
      <c r="AC114" s="32">
        <f t="shared" si="26"/>
        <v>1377631.3912333918</v>
      </c>
      <c r="AD114" s="32">
        <f t="shared" si="27"/>
        <v>234374.99999999997</v>
      </c>
    </row>
    <row r="115" spans="1:30" ht="15.75" thickBot="1" x14ac:dyDescent="0.3">
      <c r="A115" s="7">
        <v>105</v>
      </c>
      <c r="B115" s="14">
        <f t="shared" si="18"/>
        <v>86993200.564045802</v>
      </c>
      <c r="C115" s="19">
        <f t="shared" si="19"/>
        <v>709425.01697221538</v>
      </c>
      <c r="D115" s="14">
        <f>Beg_Balance*I_Period</f>
        <v>579954.67042697209</v>
      </c>
      <c r="E115" s="15">
        <f>ABS(Scheduled_PMT-Accrued_Interest)</f>
        <v>129470.34654524329</v>
      </c>
      <c r="F115" s="17">
        <f>IF(time&lt;=30,1-(1-Use_CPR*time/30)^(1/12),1-(1-Use_CPR)^(1/12))</f>
        <v>1.0596241035318976E-2</v>
      </c>
      <c r="G115" s="16">
        <f>SMM*(Beg_Balance-Scheduled_Principal)</f>
        <v>920429.02261155634</v>
      </c>
      <c r="H115" s="14">
        <f>Service_Fee*Beg_Balance/12</f>
        <v>36247.166901685756</v>
      </c>
      <c r="I115" s="15">
        <f>Scheduled_Principal+Prepaid_Principal</f>
        <v>1049899.3691567997</v>
      </c>
      <c r="J115" s="14">
        <f>Accrued_Interest-servicefee</f>
        <v>543707.50352528633</v>
      </c>
      <c r="K115" s="21">
        <f>Total_Principal+Net_Interest</f>
        <v>1593606.8726820862</v>
      </c>
      <c r="M115" s="33">
        <f t="shared" si="20"/>
        <v>0</v>
      </c>
      <c r="N115" s="30">
        <f>(I-Service_Fee)/12*M115</f>
        <v>0</v>
      </c>
      <c r="O115" s="35">
        <f t="shared" si="15"/>
        <v>0</v>
      </c>
      <c r="P115" s="33">
        <f t="shared" si="28"/>
        <v>0</v>
      </c>
      <c r="Q115" s="30">
        <f>(I-Service_Fee)/12*P115</f>
        <v>0</v>
      </c>
      <c r="R115" s="34">
        <f t="shared" si="16"/>
        <v>0</v>
      </c>
      <c r="S115" s="33">
        <f t="shared" si="21"/>
        <v>49493200.564045653</v>
      </c>
      <c r="T115" s="30">
        <f>(I-Service_Fee)/12*S115</f>
        <v>309332.50352528528</v>
      </c>
      <c r="U115" s="35">
        <f t="shared" si="17"/>
        <v>1049899.3691567997</v>
      </c>
      <c r="V115" s="34">
        <f t="shared" si="22"/>
        <v>37500000</v>
      </c>
      <c r="W115" s="30">
        <f>(I-Service_Fee)/12*V115</f>
        <v>234374.99999999997</v>
      </c>
      <c r="X115" s="35">
        <f t="shared" si="23"/>
        <v>0</v>
      </c>
      <c r="Y115" s="32"/>
      <c r="Z115" s="32">
        <f t="shared" si="29"/>
        <v>105</v>
      </c>
      <c r="AA115" s="32">
        <f t="shared" si="24"/>
        <v>0</v>
      </c>
      <c r="AB115" s="32">
        <f t="shared" si="25"/>
        <v>0</v>
      </c>
      <c r="AC115" s="32">
        <f t="shared" si="26"/>
        <v>1359231.872682085</v>
      </c>
      <c r="AD115" s="32">
        <f t="shared" si="27"/>
        <v>234374.99999999997</v>
      </c>
    </row>
    <row r="116" spans="1:30" ht="15.75" thickBot="1" x14ac:dyDescent="0.3">
      <c r="A116" s="7">
        <v>106</v>
      </c>
      <c r="B116" s="14">
        <f t="shared" si="18"/>
        <v>85943301.194889009</v>
      </c>
      <c r="C116" s="19">
        <f t="shared" si="19"/>
        <v>701907.77849589265</v>
      </c>
      <c r="D116" s="14">
        <f>Beg_Balance*I_Period</f>
        <v>572955.34129926015</v>
      </c>
      <c r="E116" s="15">
        <f>ABS(Scheduled_PMT-Accrued_Interest)</f>
        <v>128952.4371966325</v>
      </c>
      <c r="F116" s="17">
        <f>IF(time&lt;=30,1-(1-Use_CPR*time/30)^(1/12),1-(1-Use_CPR)^(1/12))</f>
        <v>1.0596241035318976E-2</v>
      </c>
      <c r="G116" s="16">
        <f>SMM*(Beg_Balance-Scheduled_Principal)</f>
        <v>909309.52372543397</v>
      </c>
      <c r="H116" s="14">
        <f>Service_Fee*Beg_Balance/12</f>
        <v>35809.708831203752</v>
      </c>
      <c r="I116" s="15">
        <f>Scheduled_Principal+Prepaid_Principal</f>
        <v>1038261.9609220665</v>
      </c>
      <c r="J116" s="14">
        <f>Accrued_Interest-servicefee</f>
        <v>537145.6324680564</v>
      </c>
      <c r="K116" s="21">
        <f>Total_Principal+Net_Interest</f>
        <v>1575407.593390123</v>
      </c>
      <c r="M116" s="33">
        <f t="shared" si="20"/>
        <v>0</v>
      </c>
      <c r="N116" s="30">
        <f>(I-Service_Fee)/12*M116</f>
        <v>0</v>
      </c>
      <c r="O116" s="35">
        <f t="shared" si="15"/>
        <v>0</v>
      </c>
      <c r="P116" s="33">
        <f t="shared" si="28"/>
        <v>0</v>
      </c>
      <c r="Q116" s="30">
        <f>(I-Service_Fee)/12*P116</f>
        <v>0</v>
      </c>
      <c r="R116" s="34">
        <f t="shared" si="16"/>
        <v>0</v>
      </c>
      <c r="S116" s="33">
        <f t="shared" si="21"/>
        <v>48443301.194888853</v>
      </c>
      <c r="T116" s="30">
        <f>(I-Service_Fee)/12*S116</f>
        <v>302770.63246805529</v>
      </c>
      <c r="U116" s="35">
        <f t="shared" si="17"/>
        <v>1038261.9609220665</v>
      </c>
      <c r="V116" s="34">
        <f t="shared" si="22"/>
        <v>37500000</v>
      </c>
      <c r="W116" s="30">
        <f>(I-Service_Fee)/12*V116</f>
        <v>234374.99999999997</v>
      </c>
      <c r="X116" s="35">
        <f t="shared" si="23"/>
        <v>0</v>
      </c>
      <c r="Y116" s="32"/>
      <c r="Z116" s="32">
        <f t="shared" si="29"/>
        <v>106</v>
      </c>
      <c r="AA116" s="32">
        <f t="shared" si="24"/>
        <v>0</v>
      </c>
      <c r="AB116" s="32">
        <f t="shared" si="25"/>
        <v>0</v>
      </c>
      <c r="AC116" s="32">
        <f t="shared" si="26"/>
        <v>1341032.5933901218</v>
      </c>
      <c r="AD116" s="32">
        <f t="shared" si="27"/>
        <v>234374.99999999997</v>
      </c>
    </row>
    <row r="117" spans="1:30" ht="15.75" thickBot="1" x14ac:dyDescent="0.3">
      <c r="A117" s="7">
        <v>107</v>
      </c>
      <c r="B117" s="14">
        <f t="shared" si="18"/>
        <v>84905039.233966947</v>
      </c>
      <c r="C117" s="19">
        <f t="shared" si="19"/>
        <v>694470.19449038478</v>
      </c>
      <c r="D117" s="14">
        <f>Beg_Balance*I_Period</f>
        <v>566033.59489311301</v>
      </c>
      <c r="E117" s="15">
        <f>ABS(Scheduled_PMT-Accrued_Interest)</f>
        <v>128436.59959727176</v>
      </c>
      <c r="F117" s="17">
        <f>IF(time&lt;=30,1-(1-Use_CPR*time/30)^(1/12),1-(1-Use_CPR)^(1/12))</f>
        <v>1.0596241035318976E-2</v>
      </c>
      <c r="G117" s="16">
        <f>SMM*(Beg_Balance-Scheduled_Principal)</f>
        <v>898313.31566923868</v>
      </c>
      <c r="H117" s="14">
        <f>Service_Fee*Beg_Balance/12</f>
        <v>35377.099680819563</v>
      </c>
      <c r="I117" s="15">
        <f>Scheduled_Principal+Prepaid_Principal</f>
        <v>1026749.9152665104</v>
      </c>
      <c r="J117" s="14">
        <f>Accrued_Interest-servicefee</f>
        <v>530656.49521229346</v>
      </c>
      <c r="K117" s="21">
        <f>Total_Principal+Net_Interest</f>
        <v>1557406.4104788038</v>
      </c>
      <c r="M117" s="33">
        <f t="shared" si="20"/>
        <v>0</v>
      </c>
      <c r="N117" s="30">
        <f>(I-Service_Fee)/12*M117</f>
        <v>0</v>
      </c>
      <c r="O117" s="35">
        <f t="shared" si="15"/>
        <v>0</v>
      </c>
      <c r="P117" s="33">
        <f t="shared" si="28"/>
        <v>0</v>
      </c>
      <c r="Q117" s="30">
        <f>(I-Service_Fee)/12*P117</f>
        <v>0</v>
      </c>
      <c r="R117" s="34">
        <f t="shared" si="16"/>
        <v>0</v>
      </c>
      <c r="S117" s="33">
        <f t="shared" si="21"/>
        <v>47405039.233966783</v>
      </c>
      <c r="T117" s="30">
        <f>(I-Service_Fee)/12*S117</f>
        <v>296281.49521229236</v>
      </c>
      <c r="U117" s="35">
        <f t="shared" si="17"/>
        <v>1026749.9152665104</v>
      </c>
      <c r="V117" s="34">
        <f t="shared" si="22"/>
        <v>37500000</v>
      </c>
      <c r="W117" s="30">
        <f>(I-Service_Fee)/12*V117</f>
        <v>234374.99999999997</v>
      </c>
      <c r="X117" s="35">
        <f t="shared" si="23"/>
        <v>0</v>
      </c>
      <c r="Y117" s="32"/>
      <c r="Z117" s="32">
        <f t="shared" si="29"/>
        <v>107</v>
      </c>
      <c r="AA117" s="32">
        <f t="shared" si="24"/>
        <v>0</v>
      </c>
      <c r="AB117" s="32">
        <f t="shared" si="25"/>
        <v>0</v>
      </c>
      <c r="AC117" s="32">
        <f t="shared" si="26"/>
        <v>1323031.4104788029</v>
      </c>
      <c r="AD117" s="32">
        <f t="shared" si="27"/>
        <v>234374.99999999997</v>
      </c>
    </row>
    <row r="118" spans="1:30" ht="15.75" thickBot="1" x14ac:dyDescent="0.3">
      <c r="A118" s="7">
        <v>108</v>
      </c>
      <c r="B118" s="14">
        <f t="shared" si="18"/>
        <v>83878289.318700433</v>
      </c>
      <c r="C118" s="19">
        <f t="shared" si="19"/>
        <v>687111.42091771984</v>
      </c>
      <c r="D118" s="14">
        <f>Beg_Balance*I_Period</f>
        <v>559188.59545800288</v>
      </c>
      <c r="E118" s="15">
        <f>ABS(Scheduled_PMT-Accrued_Interest)</f>
        <v>127922.82545971696</v>
      </c>
      <c r="F118" s="17">
        <f>IF(time&lt;=30,1-(1-Use_CPR*time/30)^(1/12),1-(1-Use_CPR)^(1/12))</f>
        <v>1.0596241035318976E-2</v>
      </c>
      <c r="G118" s="16">
        <f>SMM*(Beg_Balance-Scheduled_Principal)</f>
        <v>887439.07015868067</v>
      </c>
      <c r="H118" s="14">
        <f>Service_Fee*Beg_Balance/12</f>
        <v>34949.28721612518</v>
      </c>
      <c r="I118" s="15">
        <f>Scheduled_Principal+Prepaid_Principal</f>
        <v>1015361.8956183976</v>
      </c>
      <c r="J118" s="14">
        <f>Accrued_Interest-servicefee</f>
        <v>524239.3082418777</v>
      </c>
      <c r="K118" s="21">
        <f>Total_Principal+Net_Interest</f>
        <v>1539601.2038602754</v>
      </c>
      <c r="M118" s="33">
        <f t="shared" si="20"/>
        <v>0</v>
      </c>
      <c r="N118" s="30">
        <f>(I-Service_Fee)/12*M118</f>
        <v>0</v>
      </c>
      <c r="O118" s="35">
        <f t="shared" si="15"/>
        <v>0</v>
      </c>
      <c r="P118" s="33">
        <f t="shared" si="28"/>
        <v>0</v>
      </c>
      <c r="Q118" s="30">
        <f>(I-Service_Fee)/12*P118</f>
        <v>0</v>
      </c>
      <c r="R118" s="34">
        <f t="shared" si="16"/>
        <v>0</v>
      </c>
      <c r="S118" s="33">
        <f t="shared" si="21"/>
        <v>46378289.318700269</v>
      </c>
      <c r="T118" s="30">
        <f>(I-Service_Fee)/12*S118</f>
        <v>289864.30824187666</v>
      </c>
      <c r="U118" s="35">
        <f t="shared" si="17"/>
        <v>1015361.8956183976</v>
      </c>
      <c r="V118" s="34">
        <f t="shared" si="22"/>
        <v>37500000</v>
      </c>
      <c r="W118" s="30">
        <f>(I-Service_Fee)/12*V118</f>
        <v>234374.99999999997</v>
      </c>
      <c r="X118" s="35">
        <f t="shared" si="23"/>
        <v>0</v>
      </c>
      <c r="Y118" s="32"/>
      <c r="Z118" s="32">
        <f t="shared" si="29"/>
        <v>108</v>
      </c>
      <c r="AA118" s="32">
        <f t="shared" si="24"/>
        <v>0</v>
      </c>
      <c r="AB118" s="32">
        <f t="shared" si="25"/>
        <v>0</v>
      </c>
      <c r="AC118" s="32">
        <f t="shared" si="26"/>
        <v>1305226.2038602743</v>
      </c>
      <c r="AD118" s="32">
        <f t="shared" si="27"/>
        <v>234374.99999999997</v>
      </c>
    </row>
    <row r="119" spans="1:30" ht="15.75" thickBot="1" x14ac:dyDescent="0.3">
      <c r="A119" s="7">
        <v>109</v>
      </c>
      <c r="B119" s="14">
        <f t="shared" si="18"/>
        <v>82862927.423082039</v>
      </c>
      <c r="C119" s="19">
        <f t="shared" si="19"/>
        <v>679830.62268355524</v>
      </c>
      <c r="D119" s="14">
        <f>Beg_Balance*I_Period</f>
        <v>552419.51615388028</v>
      </c>
      <c r="E119" s="15">
        <f>ABS(Scheduled_PMT-Accrued_Interest)</f>
        <v>127411.10652967496</v>
      </c>
      <c r="F119" s="17">
        <f>IF(time&lt;=30,1-(1-Use_CPR*time/30)^(1/12),1-(1-Use_CPR)^(1/12))</f>
        <v>1.0596241035318976E-2</v>
      </c>
      <c r="G119" s="16">
        <f>SMM*(Beg_Balance-Scheduled_Principal)</f>
        <v>876685.47307175491</v>
      </c>
      <c r="H119" s="14">
        <f>Service_Fee*Beg_Balance/12</f>
        <v>34526.219759617517</v>
      </c>
      <c r="I119" s="15">
        <f>Scheduled_Principal+Prepaid_Principal</f>
        <v>1004096.5796014299</v>
      </c>
      <c r="J119" s="14">
        <f>Accrued_Interest-servicefee</f>
        <v>517893.29639426275</v>
      </c>
      <c r="K119" s="21">
        <f>Total_Principal+Net_Interest</f>
        <v>1521989.8759956926</v>
      </c>
      <c r="M119" s="33">
        <f t="shared" si="20"/>
        <v>0</v>
      </c>
      <c r="N119" s="30">
        <f>(I-Service_Fee)/12*M119</f>
        <v>0</v>
      </c>
      <c r="O119" s="35">
        <f t="shared" si="15"/>
        <v>0</v>
      </c>
      <c r="P119" s="33">
        <f t="shared" si="28"/>
        <v>0</v>
      </c>
      <c r="Q119" s="30">
        <f>(I-Service_Fee)/12*P119</f>
        <v>0</v>
      </c>
      <c r="R119" s="34">
        <f t="shared" si="16"/>
        <v>0</v>
      </c>
      <c r="S119" s="33">
        <f t="shared" si="21"/>
        <v>45362927.423081875</v>
      </c>
      <c r="T119" s="30">
        <f>(I-Service_Fee)/12*S119</f>
        <v>283518.29639426171</v>
      </c>
      <c r="U119" s="35">
        <f t="shared" si="17"/>
        <v>1004096.5796014299</v>
      </c>
      <c r="V119" s="34">
        <f t="shared" si="22"/>
        <v>37500000</v>
      </c>
      <c r="W119" s="30">
        <f>(I-Service_Fee)/12*V119</f>
        <v>234374.99999999997</v>
      </c>
      <c r="X119" s="35">
        <f t="shared" si="23"/>
        <v>0</v>
      </c>
      <c r="Y119" s="32"/>
      <c r="Z119" s="32">
        <f t="shared" si="29"/>
        <v>109</v>
      </c>
      <c r="AA119" s="32">
        <f t="shared" si="24"/>
        <v>0</v>
      </c>
      <c r="AB119" s="32">
        <f t="shared" si="25"/>
        <v>0</v>
      </c>
      <c r="AC119" s="32">
        <f t="shared" si="26"/>
        <v>1287614.8759956916</v>
      </c>
      <c r="AD119" s="32">
        <f t="shared" si="27"/>
        <v>234374.99999999997</v>
      </c>
    </row>
    <row r="120" spans="1:30" ht="15.75" thickBot="1" x14ac:dyDescent="0.3">
      <c r="A120" s="7">
        <v>110</v>
      </c>
      <c r="B120" s="14">
        <f t="shared" si="18"/>
        <v>81858830.843480602</v>
      </c>
      <c r="C120" s="19">
        <f t="shared" si="19"/>
        <v>672626.97354240925</v>
      </c>
      <c r="D120" s="14">
        <f>Beg_Balance*I_Period</f>
        <v>545725.53895653738</v>
      </c>
      <c r="E120" s="15">
        <f>ABS(Scheduled_PMT-Accrued_Interest)</f>
        <v>126901.43458587187</v>
      </c>
      <c r="F120" s="17">
        <f>IF(time&lt;=30,1-(1-Use_CPR*time/30)^(1/12),1-(1-Use_CPR)^(1/12))</f>
        <v>1.0596241035318976E-2</v>
      </c>
      <c r="G120" s="16">
        <f>SMM*(Beg_Balance-Scheduled_Principal)</f>
        <v>866051.2242983242</v>
      </c>
      <c r="H120" s="14">
        <f>Service_Fee*Beg_Balance/12</f>
        <v>34107.846184783586</v>
      </c>
      <c r="I120" s="15">
        <f>Scheduled_Principal+Prepaid_Principal</f>
        <v>992952.65888419608</v>
      </c>
      <c r="J120" s="14">
        <f>Accrued_Interest-servicefee</f>
        <v>511617.69277175376</v>
      </c>
      <c r="K120" s="21">
        <f>Total_Principal+Net_Interest</f>
        <v>1504570.3516559498</v>
      </c>
      <c r="M120" s="33">
        <f t="shared" si="20"/>
        <v>0</v>
      </c>
      <c r="N120" s="30">
        <f>(I-Service_Fee)/12*M120</f>
        <v>0</v>
      </c>
      <c r="O120" s="35">
        <f t="shared" si="15"/>
        <v>0</v>
      </c>
      <c r="P120" s="33">
        <f t="shared" si="28"/>
        <v>0</v>
      </c>
      <c r="Q120" s="30">
        <f>(I-Service_Fee)/12*P120</f>
        <v>0</v>
      </c>
      <c r="R120" s="34">
        <f t="shared" si="16"/>
        <v>0</v>
      </c>
      <c r="S120" s="33">
        <f t="shared" si="21"/>
        <v>44358830.843480445</v>
      </c>
      <c r="T120" s="30">
        <f>(I-Service_Fee)/12*S120</f>
        <v>277242.69277175277</v>
      </c>
      <c r="U120" s="35">
        <f t="shared" si="17"/>
        <v>992952.65888419608</v>
      </c>
      <c r="V120" s="34">
        <f t="shared" si="22"/>
        <v>37500000</v>
      </c>
      <c r="W120" s="30">
        <f>(I-Service_Fee)/12*V120</f>
        <v>234374.99999999997</v>
      </c>
      <c r="X120" s="35">
        <f t="shared" si="23"/>
        <v>0</v>
      </c>
      <c r="Y120" s="32"/>
      <c r="Z120" s="32">
        <f t="shared" si="29"/>
        <v>110</v>
      </c>
      <c r="AA120" s="32">
        <f t="shared" si="24"/>
        <v>0</v>
      </c>
      <c r="AB120" s="32">
        <f t="shared" si="25"/>
        <v>0</v>
      </c>
      <c r="AC120" s="32">
        <f t="shared" si="26"/>
        <v>1270195.3516559489</v>
      </c>
      <c r="AD120" s="32">
        <f t="shared" si="27"/>
        <v>234374.99999999997</v>
      </c>
    </row>
    <row r="121" spans="1:30" ht="15.75" thickBot="1" x14ac:dyDescent="0.3">
      <c r="A121" s="7">
        <v>111</v>
      </c>
      <c r="B121" s="14">
        <f t="shared" si="18"/>
        <v>80865878.184596404</v>
      </c>
      <c r="C121" s="19">
        <f t="shared" si="19"/>
        <v>665499.65600389673</v>
      </c>
      <c r="D121" s="14">
        <f>Beg_Balance*I_Period</f>
        <v>539105.85456397606</v>
      </c>
      <c r="E121" s="15">
        <f>ABS(Scheduled_PMT-Accrued_Interest)</f>
        <v>126393.80143992067</v>
      </c>
      <c r="F121" s="17">
        <f>IF(time&lt;=30,1-(1-Use_CPR*time/30)^(1/12),1-(1-Use_CPR)^(1/12))</f>
        <v>1.0596241035318976E-2</v>
      </c>
      <c r="G121" s="16">
        <f>SMM*(Beg_Balance-Scheduled_Principal)</f>
        <v>855535.03759129834</v>
      </c>
      <c r="H121" s="14">
        <f>Service_Fee*Beg_Balance/12</f>
        <v>33694.115910248503</v>
      </c>
      <c r="I121" s="15">
        <f>Scheduled_Principal+Prepaid_Principal</f>
        <v>981928.83903121902</v>
      </c>
      <c r="J121" s="14">
        <f>Accrued_Interest-servicefee</f>
        <v>505411.73865372757</v>
      </c>
      <c r="K121" s="21">
        <f>Total_Principal+Net_Interest</f>
        <v>1487340.5776849466</v>
      </c>
      <c r="M121" s="33">
        <f t="shared" si="20"/>
        <v>0</v>
      </c>
      <c r="N121" s="30">
        <f>(I-Service_Fee)/12*M121</f>
        <v>0</v>
      </c>
      <c r="O121" s="35">
        <f t="shared" si="15"/>
        <v>0</v>
      </c>
      <c r="P121" s="33">
        <f t="shared" si="28"/>
        <v>0</v>
      </c>
      <c r="Q121" s="30">
        <f>(I-Service_Fee)/12*P121</f>
        <v>0</v>
      </c>
      <c r="R121" s="34">
        <f t="shared" si="16"/>
        <v>0</v>
      </c>
      <c r="S121" s="33">
        <f t="shared" si="21"/>
        <v>43365878.184596248</v>
      </c>
      <c r="T121" s="30">
        <f>(I-Service_Fee)/12*S121</f>
        <v>271036.73865372653</v>
      </c>
      <c r="U121" s="35">
        <f t="shared" si="17"/>
        <v>981928.83903121902</v>
      </c>
      <c r="V121" s="34">
        <f t="shared" si="22"/>
        <v>37500000</v>
      </c>
      <c r="W121" s="30">
        <f>(I-Service_Fee)/12*V121</f>
        <v>234374.99999999997</v>
      </c>
      <c r="X121" s="35">
        <f t="shared" si="23"/>
        <v>0</v>
      </c>
      <c r="Y121" s="32"/>
      <c r="Z121" s="32">
        <f t="shared" si="29"/>
        <v>111</v>
      </c>
      <c r="AA121" s="32">
        <f t="shared" si="24"/>
        <v>0</v>
      </c>
      <c r="AB121" s="32">
        <f t="shared" si="25"/>
        <v>0</v>
      </c>
      <c r="AC121" s="32">
        <f t="shared" si="26"/>
        <v>1252965.5776849454</v>
      </c>
      <c r="AD121" s="32">
        <f t="shared" si="27"/>
        <v>234374.99999999997</v>
      </c>
    </row>
    <row r="122" spans="1:30" ht="15.75" thickBot="1" x14ac:dyDescent="0.3">
      <c r="A122" s="7">
        <v>112</v>
      </c>
      <c r="B122" s="14">
        <f t="shared" si="18"/>
        <v>79883949.345565185</v>
      </c>
      <c r="C122" s="19">
        <f t="shared" si="19"/>
        <v>658447.86123995751</v>
      </c>
      <c r="D122" s="14">
        <f>Beg_Balance*I_Period</f>
        <v>532559.66230376798</v>
      </c>
      <c r="E122" s="15">
        <f>ABS(Scheduled_PMT-Accrued_Interest)</f>
        <v>125888.19893618952</v>
      </c>
      <c r="F122" s="17">
        <f>IF(time&lt;=30,1-(1-Use_CPR*time/30)^(1/12),1-(1-Use_CPR)^(1/12))</f>
        <v>1.0596241035318976E-2</v>
      </c>
      <c r="G122" s="16">
        <f>SMM*(Beg_Balance-Scheduled_Principal)</f>
        <v>845135.64041939017</v>
      </c>
      <c r="H122" s="14">
        <f>Service_Fee*Beg_Balance/12</f>
        <v>33284.978893985499</v>
      </c>
      <c r="I122" s="15">
        <f>Scheduled_Principal+Prepaid_Principal</f>
        <v>971023.83935557969</v>
      </c>
      <c r="J122" s="14">
        <f>Accrued_Interest-servicefee</f>
        <v>499274.68340978248</v>
      </c>
      <c r="K122" s="21">
        <f>Total_Principal+Net_Interest</f>
        <v>1470298.5227653622</v>
      </c>
      <c r="M122" s="33">
        <f t="shared" si="20"/>
        <v>0</v>
      </c>
      <c r="N122" s="30">
        <f>(I-Service_Fee)/12*M122</f>
        <v>0</v>
      </c>
      <c r="O122" s="35">
        <f t="shared" si="15"/>
        <v>0</v>
      </c>
      <c r="P122" s="33">
        <f t="shared" si="28"/>
        <v>0</v>
      </c>
      <c r="Q122" s="30">
        <f>(I-Service_Fee)/12*P122</f>
        <v>0</v>
      </c>
      <c r="R122" s="34">
        <f t="shared" si="16"/>
        <v>0</v>
      </c>
      <c r="S122" s="33">
        <f t="shared" si="21"/>
        <v>42383949.345565028</v>
      </c>
      <c r="T122" s="30">
        <f>(I-Service_Fee)/12*S122</f>
        <v>264899.68340978143</v>
      </c>
      <c r="U122" s="35">
        <f t="shared" si="17"/>
        <v>971023.83935557969</v>
      </c>
      <c r="V122" s="34">
        <f t="shared" si="22"/>
        <v>37500000</v>
      </c>
      <c r="W122" s="30">
        <f>(I-Service_Fee)/12*V122</f>
        <v>234374.99999999997</v>
      </c>
      <c r="X122" s="35">
        <f t="shared" si="23"/>
        <v>0</v>
      </c>
      <c r="Y122" s="32"/>
      <c r="Z122" s="32">
        <f t="shared" si="29"/>
        <v>112</v>
      </c>
      <c r="AA122" s="32">
        <f t="shared" si="24"/>
        <v>0</v>
      </c>
      <c r="AB122" s="32">
        <f t="shared" si="25"/>
        <v>0</v>
      </c>
      <c r="AC122" s="32">
        <f t="shared" si="26"/>
        <v>1235923.5227653612</v>
      </c>
      <c r="AD122" s="32">
        <f t="shared" si="27"/>
        <v>234374.99999999997</v>
      </c>
    </row>
    <row r="123" spans="1:30" ht="15.75" thickBot="1" x14ac:dyDescent="0.3">
      <c r="A123" s="7">
        <v>113</v>
      </c>
      <c r="B123" s="14">
        <f t="shared" si="18"/>
        <v>78912925.506209612</v>
      </c>
      <c r="C123" s="19">
        <f t="shared" si="19"/>
        <v>651470.78899306874</v>
      </c>
      <c r="D123" s="14">
        <f>Beg_Balance*I_Period</f>
        <v>526086.17004139745</v>
      </c>
      <c r="E123" s="15">
        <f>ABS(Scheduled_PMT-Accrued_Interest)</f>
        <v>125384.61895167129</v>
      </c>
      <c r="F123" s="17">
        <f>IF(time&lt;=30,1-(1-Use_CPR*time/30)^(1/12),1-(1-Use_CPR)^(1/12))</f>
        <v>1.0596241035318976E-2</v>
      </c>
      <c r="G123" s="16">
        <f>SMM*(Beg_Balance-Scheduled_Principal)</f>
        <v>834851.77382143412</v>
      </c>
      <c r="H123" s="14">
        <f>Service_Fee*Beg_Balance/12</f>
        <v>32880.38562758734</v>
      </c>
      <c r="I123" s="15">
        <f>Scheduled_Principal+Prepaid_Principal</f>
        <v>960236.39277310541</v>
      </c>
      <c r="J123" s="14">
        <f>Accrued_Interest-servicefee</f>
        <v>493205.78441381012</v>
      </c>
      <c r="K123" s="21">
        <f>Total_Principal+Net_Interest</f>
        <v>1453442.1771869157</v>
      </c>
      <c r="M123" s="33">
        <f t="shared" si="20"/>
        <v>0</v>
      </c>
      <c r="N123" s="30">
        <f>(I-Service_Fee)/12*M123</f>
        <v>0</v>
      </c>
      <c r="O123" s="35">
        <f t="shared" si="15"/>
        <v>0</v>
      </c>
      <c r="P123" s="33">
        <f t="shared" si="28"/>
        <v>0</v>
      </c>
      <c r="Q123" s="30">
        <f>(I-Service_Fee)/12*P123</f>
        <v>0</v>
      </c>
      <c r="R123" s="34">
        <f t="shared" si="16"/>
        <v>0</v>
      </c>
      <c r="S123" s="33">
        <f t="shared" si="21"/>
        <v>41412925.506209448</v>
      </c>
      <c r="T123" s="30">
        <f>(I-Service_Fee)/12*S123</f>
        <v>258830.78441380901</v>
      </c>
      <c r="U123" s="35">
        <f t="shared" si="17"/>
        <v>960236.39277310541</v>
      </c>
      <c r="V123" s="34">
        <f t="shared" si="22"/>
        <v>37500000</v>
      </c>
      <c r="W123" s="30">
        <f>(I-Service_Fee)/12*V123</f>
        <v>234374.99999999997</v>
      </c>
      <c r="X123" s="35">
        <f t="shared" si="23"/>
        <v>0</v>
      </c>
      <c r="Y123" s="32"/>
      <c r="Z123" s="32">
        <f t="shared" si="29"/>
        <v>113</v>
      </c>
      <c r="AA123" s="32">
        <f t="shared" si="24"/>
        <v>0</v>
      </c>
      <c r="AB123" s="32">
        <f t="shared" si="25"/>
        <v>0</v>
      </c>
      <c r="AC123" s="32">
        <f t="shared" si="26"/>
        <v>1219067.1771869145</v>
      </c>
      <c r="AD123" s="32">
        <f t="shared" si="27"/>
        <v>234374.99999999997</v>
      </c>
    </row>
    <row r="124" spans="1:30" ht="15.75" thickBot="1" x14ac:dyDescent="0.3">
      <c r="A124" s="7">
        <v>114</v>
      </c>
      <c r="B124" s="14">
        <f t="shared" si="18"/>
        <v>77952689.113436505</v>
      </c>
      <c r="C124" s="19">
        <f t="shared" si="19"/>
        <v>644567.64748542884</v>
      </c>
      <c r="D124" s="14">
        <f>Beg_Balance*I_Period</f>
        <v>519684.59408957674</v>
      </c>
      <c r="E124" s="15">
        <f>ABS(Scheduled_PMT-Accrued_Interest)</f>
        <v>124883.0533958521</v>
      </c>
      <c r="F124" s="17">
        <f>IF(time&lt;=30,1-(1-Use_CPR*time/30)^(1/12),1-(1-Use_CPR)^(1/12))</f>
        <v>1.0596241035318976E-2</v>
      </c>
      <c r="G124" s="16">
        <f>SMM*(Beg_Balance-Scheduled_Principal)</f>
        <v>824682.19226224965</v>
      </c>
      <c r="H124" s="14">
        <f>Service_Fee*Beg_Balance/12</f>
        <v>32480.287130598546</v>
      </c>
      <c r="I124" s="15">
        <f>Scheduled_Principal+Prepaid_Principal</f>
        <v>949565.24565810175</v>
      </c>
      <c r="J124" s="14">
        <f>Accrued_Interest-servicefee</f>
        <v>487204.30695897818</v>
      </c>
      <c r="K124" s="21">
        <f>Total_Principal+Net_Interest</f>
        <v>1436769.55261708</v>
      </c>
      <c r="M124" s="33">
        <f t="shared" si="20"/>
        <v>0</v>
      </c>
      <c r="N124" s="30">
        <f>(I-Service_Fee)/12*M124</f>
        <v>0</v>
      </c>
      <c r="O124" s="35">
        <f t="shared" si="15"/>
        <v>0</v>
      </c>
      <c r="P124" s="33">
        <f t="shared" si="28"/>
        <v>0</v>
      </c>
      <c r="Q124" s="30">
        <f>(I-Service_Fee)/12*P124</f>
        <v>0</v>
      </c>
      <c r="R124" s="34">
        <f t="shared" si="16"/>
        <v>0</v>
      </c>
      <c r="S124" s="33">
        <f t="shared" si="21"/>
        <v>40452689.113436341</v>
      </c>
      <c r="T124" s="30">
        <f>(I-Service_Fee)/12*S124</f>
        <v>252829.3069589771</v>
      </c>
      <c r="U124" s="35">
        <f t="shared" si="17"/>
        <v>949565.24565810175</v>
      </c>
      <c r="V124" s="34">
        <f t="shared" si="22"/>
        <v>37500000</v>
      </c>
      <c r="W124" s="30">
        <f>(I-Service_Fee)/12*V124</f>
        <v>234374.99999999997</v>
      </c>
      <c r="X124" s="35">
        <f t="shared" si="23"/>
        <v>0</v>
      </c>
      <c r="Y124" s="32"/>
      <c r="Z124" s="32">
        <f t="shared" si="29"/>
        <v>114</v>
      </c>
      <c r="AA124" s="32">
        <f t="shared" si="24"/>
        <v>0</v>
      </c>
      <c r="AB124" s="32">
        <f t="shared" si="25"/>
        <v>0</v>
      </c>
      <c r="AC124" s="32">
        <f t="shared" si="26"/>
        <v>1202394.5526170789</v>
      </c>
      <c r="AD124" s="32">
        <f t="shared" si="27"/>
        <v>234374.99999999997</v>
      </c>
    </row>
    <row r="125" spans="1:30" ht="15.75" thickBot="1" x14ac:dyDescent="0.3">
      <c r="A125" s="7">
        <v>115</v>
      </c>
      <c r="B125" s="14">
        <f t="shared" si="18"/>
        <v>77003123.867778406</v>
      </c>
      <c r="C125" s="19">
        <f t="shared" si="19"/>
        <v>637737.65332910465</v>
      </c>
      <c r="D125" s="14">
        <f>Beg_Balance*I_Period</f>
        <v>513354.15911852272</v>
      </c>
      <c r="E125" s="15">
        <f>ABS(Scheduled_PMT-Accrued_Interest)</f>
        <v>124383.49421058194</v>
      </c>
      <c r="F125" s="17">
        <f>IF(time&lt;=30,1-(1-Use_CPR*time/30)^(1/12),1-(1-Use_CPR)^(1/12))</f>
        <v>1.0596241035318976E-2</v>
      </c>
      <c r="G125" s="16">
        <f>SMM*(Beg_Balance-Scheduled_Principal)</f>
        <v>814625.66349003301</v>
      </c>
      <c r="H125" s="14">
        <f>Service_Fee*Beg_Balance/12</f>
        <v>32084.63494490767</v>
      </c>
      <c r="I125" s="15">
        <f>Scheduled_Principal+Prepaid_Principal</f>
        <v>939009.157700615</v>
      </c>
      <c r="J125" s="14">
        <f>Accrued_Interest-servicefee</f>
        <v>481269.52417361503</v>
      </c>
      <c r="K125" s="21">
        <f>Total_Principal+Net_Interest</f>
        <v>1420278.68187423</v>
      </c>
      <c r="M125" s="33">
        <f t="shared" si="20"/>
        <v>0</v>
      </c>
      <c r="N125" s="30">
        <f>(I-Service_Fee)/12*M125</f>
        <v>0</v>
      </c>
      <c r="O125" s="35">
        <f t="shared" si="15"/>
        <v>0</v>
      </c>
      <c r="P125" s="33">
        <f t="shared" si="28"/>
        <v>0</v>
      </c>
      <c r="Q125" s="30">
        <f>(I-Service_Fee)/12*P125</f>
        <v>0</v>
      </c>
      <c r="R125" s="34">
        <f t="shared" si="16"/>
        <v>0</v>
      </c>
      <c r="S125" s="33">
        <f t="shared" si="21"/>
        <v>39503123.867778242</v>
      </c>
      <c r="T125" s="30">
        <f>(I-Service_Fee)/12*S125</f>
        <v>246894.52417361399</v>
      </c>
      <c r="U125" s="35">
        <f t="shared" si="17"/>
        <v>939009.157700615</v>
      </c>
      <c r="V125" s="34">
        <f t="shared" si="22"/>
        <v>37500000</v>
      </c>
      <c r="W125" s="30">
        <f>(I-Service_Fee)/12*V125</f>
        <v>234374.99999999997</v>
      </c>
      <c r="X125" s="35">
        <f t="shared" si="23"/>
        <v>0</v>
      </c>
      <c r="Y125" s="32"/>
      <c r="Z125" s="32">
        <f t="shared" si="29"/>
        <v>115</v>
      </c>
      <c r="AA125" s="32">
        <f t="shared" si="24"/>
        <v>0</v>
      </c>
      <c r="AB125" s="32">
        <f t="shared" si="25"/>
        <v>0</v>
      </c>
      <c r="AC125" s="32">
        <f t="shared" si="26"/>
        <v>1185903.6818742291</v>
      </c>
      <c r="AD125" s="32">
        <f t="shared" si="27"/>
        <v>234374.99999999997</v>
      </c>
    </row>
    <row r="126" spans="1:30" ht="15.75" thickBot="1" x14ac:dyDescent="0.3">
      <c r="A126" s="7">
        <v>116</v>
      </c>
      <c r="B126" s="14">
        <f t="shared" si="18"/>
        <v>76064114.710077792</v>
      </c>
      <c r="C126" s="19">
        <f t="shared" si="19"/>
        <v>630980.03143713076</v>
      </c>
      <c r="D126" s="14">
        <f>Beg_Balance*I_Period</f>
        <v>507094.09806718532</v>
      </c>
      <c r="E126" s="15">
        <f>ABS(Scheduled_PMT-Accrued_Interest)</f>
        <v>123885.93336994544</v>
      </c>
      <c r="F126" s="17">
        <f>IF(time&lt;=30,1-(1-Use_CPR*time/30)^(1/12),1-(1-Use_CPR)^(1/12))</f>
        <v>1.0596241035318976E-2</v>
      </c>
      <c r="G126" s="16">
        <f>SMM*(Beg_Balance-Scheduled_Principal)</f>
        <v>804680.96839526261</v>
      </c>
      <c r="H126" s="14">
        <f>Service_Fee*Beg_Balance/12</f>
        <v>31693.381129199082</v>
      </c>
      <c r="I126" s="15">
        <f>Scheduled_Principal+Prepaid_Principal</f>
        <v>928566.90176520799</v>
      </c>
      <c r="J126" s="14">
        <f>Accrued_Interest-servicefee</f>
        <v>475400.71693798626</v>
      </c>
      <c r="K126" s="21">
        <f>Total_Principal+Net_Interest</f>
        <v>1403967.6187031942</v>
      </c>
      <c r="M126" s="33">
        <f t="shared" si="20"/>
        <v>0</v>
      </c>
      <c r="N126" s="30">
        <f>(I-Service_Fee)/12*M126</f>
        <v>0</v>
      </c>
      <c r="O126" s="35">
        <f t="shared" si="15"/>
        <v>0</v>
      </c>
      <c r="P126" s="33">
        <f t="shared" si="28"/>
        <v>0</v>
      </c>
      <c r="Q126" s="30">
        <f>(I-Service_Fee)/12*P126</f>
        <v>0</v>
      </c>
      <c r="R126" s="34">
        <f t="shared" si="16"/>
        <v>0</v>
      </c>
      <c r="S126" s="33">
        <f t="shared" si="21"/>
        <v>38564114.710077628</v>
      </c>
      <c r="T126" s="30">
        <f>(I-Service_Fee)/12*S126</f>
        <v>241025.71693798515</v>
      </c>
      <c r="U126" s="35">
        <f t="shared" si="17"/>
        <v>928566.90176520799</v>
      </c>
      <c r="V126" s="34">
        <f t="shared" si="22"/>
        <v>37500000</v>
      </c>
      <c r="W126" s="30">
        <f>(I-Service_Fee)/12*V126</f>
        <v>234374.99999999997</v>
      </c>
      <c r="X126" s="35">
        <f t="shared" si="23"/>
        <v>0</v>
      </c>
      <c r="Y126" s="32"/>
      <c r="Z126" s="32">
        <f t="shared" si="29"/>
        <v>116</v>
      </c>
      <c r="AA126" s="32">
        <f t="shared" si="24"/>
        <v>0</v>
      </c>
      <c r="AB126" s="32">
        <f t="shared" si="25"/>
        <v>0</v>
      </c>
      <c r="AC126" s="32">
        <f t="shared" si="26"/>
        <v>1169592.618703193</v>
      </c>
      <c r="AD126" s="32">
        <f t="shared" si="27"/>
        <v>234374.99999999997</v>
      </c>
    </row>
    <row r="127" spans="1:30" ht="15.75" thickBot="1" x14ac:dyDescent="0.3">
      <c r="A127" s="7">
        <v>117</v>
      </c>
      <c r="B127" s="14">
        <f t="shared" si="18"/>
        <v>75135547.80831258</v>
      </c>
      <c r="C127" s="19">
        <f t="shared" si="19"/>
        <v>624294.01493554981</v>
      </c>
      <c r="D127" s="14">
        <f>Beg_Balance*I_Period</f>
        <v>500903.65205541725</v>
      </c>
      <c r="E127" s="15">
        <f>ABS(Scheduled_PMT-Accrued_Interest)</f>
        <v>123390.36288013257</v>
      </c>
      <c r="F127" s="17">
        <f>IF(time&lt;=30,1-(1-Use_CPR*time/30)^(1/12),1-(1-Use_CPR)^(1/12))</f>
        <v>1.0596241035318976E-2</v>
      </c>
      <c r="G127" s="16">
        <f>SMM*(Beg_Balance-Scheduled_Principal)</f>
        <v>794846.90087109921</v>
      </c>
      <c r="H127" s="14">
        <f>Service_Fee*Beg_Balance/12</f>
        <v>31306.478253463574</v>
      </c>
      <c r="I127" s="15">
        <f>Scheduled_Principal+Prepaid_Principal</f>
        <v>918237.26375123183</v>
      </c>
      <c r="J127" s="14">
        <f>Accrued_Interest-servicefee</f>
        <v>469597.17380195367</v>
      </c>
      <c r="K127" s="21">
        <f>Total_Principal+Net_Interest</f>
        <v>1387834.4375531855</v>
      </c>
      <c r="M127" s="33">
        <f t="shared" si="20"/>
        <v>0</v>
      </c>
      <c r="N127" s="30">
        <f>(I-Service_Fee)/12*M127</f>
        <v>0</v>
      </c>
      <c r="O127" s="35">
        <f t="shared" si="15"/>
        <v>0</v>
      </c>
      <c r="P127" s="33">
        <f t="shared" si="28"/>
        <v>0</v>
      </c>
      <c r="Q127" s="30">
        <f>(I-Service_Fee)/12*P127</f>
        <v>0</v>
      </c>
      <c r="R127" s="34">
        <f t="shared" si="16"/>
        <v>0</v>
      </c>
      <c r="S127" s="33">
        <f t="shared" si="21"/>
        <v>37635547.808312424</v>
      </c>
      <c r="T127" s="30">
        <f>(I-Service_Fee)/12*S127</f>
        <v>235222.17380195262</v>
      </c>
      <c r="U127" s="35">
        <f t="shared" si="17"/>
        <v>918237.26375123183</v>
      </c>
      <c r="V127" s="34">
        <f t="shared" si="22"/>
        <v>37500000</v>
      </c>
      <c r="W127" s="30">
        <f>(I-Service_Fee)/12*V127</f>
        <v>234374.99999999997</v>
      </c>
      <c r="X127" s="35">
        <f t="shared" si="23"/>
        <v>0</v>
      </c>
      <c r="Y127" s="32"/>
      <c r="Z127" s="32">
        <f t="shared" si="29"/>
        <v>117</v>
      </c>
      <c r="AA127" s="32">
        <f t="shared" si="24"/>
        <v>0</v>
      </c>
      <c r="AB127" s="32">
        <f t="shared" si="25"/>
        <v>0</v>
      </c>
      <c r="AC127" s="32">
        <f t="shared" si="26"/>
        <v>1153459.4375531846</v>
      </c>
      <c r="AD127" s="32">
        <f t="shared" si="27"/>
        <v>234374.99999999997</v>
      </c>
    </row>
    <row r="128" spans="1:30" ht="15.75" thickBot="1" x14ac:dyDescent="0.3">
      <c r="A128" s="7">
        <v>118</v>
      </c>
      <c r="B128" s="14">
        <f t="shared" si="18"/>
        <v>74217310.544561341</v>
      </c>
      <c r="C128" s="19">
        <f t="shared" si="19"/>
        <v>617678.84507638554</v>
      </c>
      <c r="D128" s="14">
        <f>Beg_Balance*I_Period</f>
        <v>494782.07029707567</v>
      </c>
      <c r="E128" s="15">
        <f>ABS(Scheduled_PMT-Accrued_Interest)</f>
        <v>122896.77477930987</v>
      </c>
      <c r="F128" s="17">
        <f>IF(time&lt;=30,1-(1-Use_CPR*time/30)^(1/12),1-(1-Use_CPR)^(1/12))</f>
        <v>1.0596241035318976E-2</v>
      </c>
      <c r="G128" s="16">
        <f>SMM*(Beg_Balance-Scheduled_Principal)</f>
        <v>785122.26767526777</v>
      </c>
      <c r="H128" s="14">
        <f>Service_Fee*Beg_Balance/12</f>
        <v>30923.879393567226</v>
      </c>
      <c r="I128" s="15">
        <f>Scheduled_Principal+Prepaid_Principal</f>
        <v>908019.04245457763</v>
      </c>
      <c r="J128" s="14">
        <f>Accrued_Interest-servicefee</f>
        <v>463858.19090350845</v>
      </c>
      <c r="K128" s="21">
        <f>Total_Principal+Net_Interest</f>
        <v>1371877.2333580861</v>
      </c>
      <c r="M128" s="33">
        <f t="shared" si="20"/>
        <v>0</v>
      </c>
      <c r="N128" s="30">
        <f>(I-Service_Fee)/12*M128</f>
        <v>0</v>
      </c>
      <c r="O128" s="35">
        <f t="shared" si="15"/>
        <v>0</v>
      </c>
      <c r="P128" s="33">
        <f t="shared" si="28"/>
        <v>0</v>
      </c>
      <c r="Q128" s="30">
        <f>(I-Service_Fee)/12*P128</f>
        <v>0</v>
      </c>
      <c r="R128" s="34">
        <f t="shared" si="16"/>
        <v>0</v>
      </c>
      <c r="S128" s="33">
        <f t="shared" si="21"/>
        <v>36717310.544561192</v>
      </c>
      <c r="T128" s="30">
        <f>(I-Service_Fee)/12*S128</f>
        <v>229483.19090350743</v>
      </c>
      <c r="U128" s="35">
        <f t="shared" si="17"/>
        <v>908019.04245457763</v>
      </c>
      <c r="V128" s="34">
        <f t="shared" si="22"/>
        <v>37500000</v>
      </c>
      <c r="W128" s="30">
        <f>(I-Service_Fee)/12*V128</f>
        <v>234374.99999999997</v>
      </c>
      <c r="X128" s="35">
        <f t="shared" si="23"/>
        <v>0</v>
      </c>
      <c r="Y128" s="32"/>
      <c r="Z128" s="32">
        <f t="shared" si="29"/>
        <v>118</v>
      </c>
      <c r="AA128" s="32">
        <f t="shared" si="24"/>
        <v>0</v>
      </c>
      <c r="AB128" s="32">
        <f t="shared" si="25"/>
        <v>0</v>
      </c>
      <c r="AC128" s="32">
        <f t="shared" si="26"/>
        <v>1137502.2333580852</v>
      </c>
      <c r="AD128" s="32">
        <f t="shared" si="27"/>
        <v>234374.99999999997</v>
      </c>
    </row>
    <row r="129" spans="1:30" ht="15.75" thickBot="1" x14ac:dyDescent="0.3">
      <c r="A129" s="7">
        <v>119</v>
      </c>
      <c r="B129" s="14">
        <f t="shared" si="18"/>
        <v>73309291.502106771</v>
      </c>
      <c r="C129" s="19">
        <f t="shared" si="19"/>
        <v>611133.77115153882</v>
      </c>
      <c r="D129" s="14">
        <f>Beg_Balance*I_Period</f>
        <v>488728.61001404515</v>
      </c>
      <c r="E129" s="15">
        <f>ABS(Scheduled_PMT-Accrued_Interest)</f>
        <v>122405.16113749368</v>
      </c>
      <c r="F129" s="17">
        <f>IF(time&lt;=30,1-(1-Use_CPR*time/30)^(1/12),1-(1-Use_CPR)^(1/12))</f>
        <v>1.0596241035318976E-2</v>
      </c>
      <c r="G129" s="16">
        <f>SMM*(Beg_Balance-Scheduled_Principal)</f>
        <v>775505.8882934046</v>
      </c>
      <c r="H129" s="14">
        <f>Service_Fee*Beg_Balance/12</f>
        <v>30545.538125877822</v>
      </c>
      <c r="I129" s="15">
        <f>Scheduled_Principal+Prepaid_Principal</f>
        <v>897911.04943089827</v>
      </c>
      <c r="J129" s="14">
        <f>Accrued_Interest-servicefee</f>
        <v>458183.07188816729</v>
      </c>
      <c r="K129" s="21">
        <f>Total_Principal+Net_Interest</f>
        <v>1356094.1213190656</v>
      </c>
      <c r="M129" s="33">
        <f t="shared" si="20"/>
        <v>0</v>
      </c>
      <c r="N129" s="30">
        <f>(I-Service_Fee)/12*M129</f>
        <v>0</v>
      </c>
      <c r="O129" s="35">
        <f t="shared" si="15"/>
        <v>0</v>
      </c>
      <c r="P129" s="33">
        <f t="shared" si="28"/>
        <v>0</v>
      </c>
      <c r="Q129" s="30">
        <f>(I-Service_Fee)/12*P129</f>
        <v>0</v>
      </c>
      <c r="R129" s="34">
        <f t="shared" si="16"/>
        <v>0</v>
      </c>
      <c r="S129" s="33">
        <f t="shared" si="21"/>
        <v>35809291.502106614</v>
      </c>
      <c r="T129" s="30">
        <f>(I-Service_Fee)/12*S129</f>
        <v>223808.07188816633</v>
      </c>
      <c r="U129" s="35">
        <f t="shared" si="17"/>
        <v>897911.04943089827</v>
      </c>
      <c r="V129" s="34">
        <f t="shared" si="22"/>
        <v>37500000</v>
      </c>
      <c r="W129" s="30">
        <f>(I-Service_Fee)/12*V129</f>
        <v>234374.99999999997</v>
      </c>
      <c r="X129" s="35">
        <f t="shared" si="23"/>
        <v>0</v>
      </c>
      <c r="Y129" s="32"/>
      <c r="Z129" s="32">
        <f t="shared" si="29"/>
        <v>119</v>
      </c>
      <c r="AA129" s="32">
        <f t="shared" si="24"/>
        <v>0</v>
      </c>
      <c r="AB129" s="32">
        <f t="shared" si="25"/>
        <v>0</v>
      </c>
      <c r="AC129" s="32">
        <f t="shared" si="26"/>
        <v>1121719.1213190646</v>
      </c>
      <c r="AD129" s="32">
        <f t="shared" si="27"/>
        <v>234374.99999999997</v>
      </c>
    </row>
    <row r="130" spans="1:30" ht="15.75" thickBot="1" x14ac:dyDescent="0.3">
      <c r="A130" s="7">
        <v>120</v>
      </c>
      <c r="B130" s="14">
        <f t="shared" si="18"/>
        <v>72411380.452675879</v>
      </c>
      <c r="C130" s="19">
        <f t="shared" si="19"/>
        <v>604658.05040759384</v>
      </c>
      <c r="D130" s="14">
        <f>Beg_Balance*I_Period</f>
        <v>482742.53635117254</v>
      </c>
      <c r="E130" s="15">
        <f>ABS(Scheduled_PMT-Accrued_Interest)</f>
        <v>121915.51405642129</v>
      </c>
      <c r="F130" s="17">
        <f>IF(time&lt;=30,1-(1-Use_CPR*time/30)^(1/12),1-(1-Use_CPR)^(1/12))</f>
        <v>1.0596241035318976E-2</v>
      </c>
      <c r="G130" s="16">
        <f>SMM*(Beg_Balance-Scheduled_Principal)</f>
        <v>765996.59480385191</v>
      </c>
      <c r="H130" s="14">
        <f>Service_Fee*Beg_Balance/12</f>
        <v>30171.408521948284</v>
      </c>
      <c r="I130" s="15">
        <f>Scheduled_Principal+Prepaid_Principal</f>
        <v>887912.10886027315</v>
      </c>
      <c r="J130" s="14">
        <f>Accrued_Interest-servicefee</f>
        <v>452571.12782922428</v>
      </c>
      <c r="K130" s="21">
        <f>Total_Principal+Net_Interest</f>
        <v>1340483.2366894975</v>
      </c>
      <c r="M130" s="33">
        <f t="shared" si="20"/>
        <v>0</v>
      </c>
      <c r="N130" s="30">
        <f>(I-Service_Fee)/12*M130</f>
        <v>0</v>
      </c>
      <c r="O130" s="35">
        <f t="shared" si="15"/>
        <v>0</v>
      </c>
      <c r="P130" s="33">
        <f t="shared" si="28"/>
        <v>0</v>
      </c>
      <c r="Q130" s="30">
        <f>(I-Service_Fee)/12*P130</f>
        <v>0</v>
      </c>
      <c r="R130" s="34">
        <f t="shared" si="16"/>
        <v>0</v>
      </c>
      <c r="S130" s="33">
        <f t="shared" si="21"/>
        <v>34911380.452675715</v>
      </c>
      <c r="T130" s="30">
        <f>(I-Service_Fee)/12*S130</f>
        <v>218196.1278292232</v>
      </c>
      <c r="U130" s="35">
        <f t="shared" si="17"/>
        <v>887912.10886027315</v>
      </c>
      <c r="V130" s="34">
        <f t="shared" si="22"/>
        <v>37500000</v>
      </c>
      <c r="W130" s="30">
        <f>(I-Service_Fee)/12*V130</f>
        <v>234374.99999999997</v>
      </c>
      <c r="X130" s="35">
        <f t="shared" si="23"/>
        <v>0</v>
      </c>
      <c r="Y130" s="32"/>
      <c r="Z130" s="32">
        <f t="shared" si="29"/>
        <v>120</v>
      </c>
      <c r="AA130" s="32">
        <f t="shared" si="24"/>
        <v>0</v>
      </c>
      <c r="AB130" s="32">
        <f t="shared" si="25"/>
        <v>0</v>
      </c>
      <c r="AC130" s="32">
        <f t="shared" si="26"/>
        <v>1106108.2366894963</v>
      </c>
      <c r="AD130" s="32">
        <f t="shared" si="27"/>
        <v>234374.99999999997</v>
      </c>
    </row>
    <row r="131" spans="1:30" ht="15.75" thickBot="1" x14ac:dyDescent="0.3">
      <c r="A131" s="7">
        <v>121</v>
      </c>
      <c r="B131" s="14">
        <f t="shared" si="18"/>
        <v>71523468.34381561</v>
      </c>
      <c r="C131" s="19">
        <f t="shared" si="19"/>
        <v>598250.94796152879</v>
      </c>
      <c r="D131" s="14">
        <f>Beg_Balance*I_Period</f>
        <v>476823.12229210412</v>
      </c>
      <c r="E131" s="15">
        <f>ABS(Scheduled_PMT-Accrued_Interest)</f>
        <v>121427.82566942467</v>
      </c>
      <c r="F131" s="17">
        <f>IF(time&lt;=30,1-(1-Use_CPR*time/30)^(1/12),1-(1-Use_CPR)^(1/12))</f>
        <v>1.0596241035318976E-2</v>
      </c>
      <c r="G131" s="16">
        <f>SMM*(Beg_Balance-Scheduled_Principal)</f>
        <v>756593.23174388881</v>
      </c>
      <c r="H131" s="14">
        <f>Service_Fee*Beg_Balance/12</f>
        <v>29801.445143256507</v>
      </c>
      <c r="I131" s="15">
        <f>Scheduled_Principal+Prepaid_Principal</f>
        <v>878021.05741331354</v>
      </c>
      <c r="J131" s="14">
        <f>Accrued_Interest-servicefee</f>
        <v>447021.67714884761</v>
      </c>
      <c r="K131" s="21">
        <f>Total_Principal+Net_Interest</f>
        <v>1325042.7345621611</v>
      </c>
      <c r="M131" s="33">
        <f t="shared" si="20"/>
        <v>0</v>
      </c>
      <c r="N131" s="30">
        <f>(I-Service_Fee)/12*M131</f>
        <v>0</v>
      </c>
      <c r="O131" s="35">
        <f t="shared" si="15"/>
        <v>0</v>
      </c>
      <c r="P131" s="33">
        <f t="shared" si="28"/>
        <v>0</v>
      </c>
      <c r="Q131" s="30">
        <f>(I-Service_Fee)/12*P131</f>
        <v>0</v>
      </c>
      <c r="R131" s="34">
        <f t="shared" si="16"/>
        <v>0</v>
      </c>
      <c r="S131" s="33">
        <f t="shared" si="21"/>
        <v>34023468.343815438</v>
      </c>
      <c r="T131" s="30">
        <f>(I-Service_Fee)/12*S131</f>
        <v>212646.67714884647</v>
      </c>
      <c r="U131" s="35">
        <f t="shared" si="17"/>
        <v>878021.05741331354</v>
      </c>
      <c r="V131" s="34">
        <f t="shared" si="22"/>
        <v>37500000</v>
      </c>
      <c r="W131" s="30">
        <f>(I-Service_Fee)/12*V131</f>
        <v>234374.99999999997</v>
      </c>
      <c r="X131" s="35">
        <f t="shared" si="23"/>
        <v>0</v>
      </c>
      <c r="Y131" s="32"/>
      <c r="Z131" s="32">
        <f t="shared" si="29"/>
        <v>121</v>
      </c>
      <c r="AA131" s="32">
        <f t="shared" si="24"/>
        <v>0</v>
      </c>
      <c r="AB131" s="32">
        <f t="shared" si="25"/>
        <v>0</v>
      </c>
      <c r="AC131" s="32">
        <f t="shared" si="26"/>
        <v>1090667.73456216</v>
      </c>
      <c r="AD131" s="32">
        <f t="shared" si="27"/>
        <v>234374.99999999997</v>
      </c>
    </row>
    <row r="132" spans="1:30" ht="15.75" thickBot="1" x14ac:dyDescent="0.3">
      <c r="A132" s="7">
        <v>122</v>
      </c>
      <c r="B132" s="14">
        <f t="shared" si="18"/>
        <v>70645447.2864023</v>
      </c>
      <c r="C132" s="19">
        <f t="shared" si="19"/>
        <v>591911.7367173204</v>
      </c>
      <c r="D132" s="14">
        <f>Beg_Balance*I_Period</f>
        <v>470969.64857601537</v>
      </c>
      <c r="E132" s="15">
        <f>ABS(Scheduled_PMT-Accrued_Interest)</f>
        <v>120942.08814130502</v>
      </c>
      <c r="F132" s="17">
        <f>IF(time&lt;=30,1-(1-Use_CPR*time/30)^(1/12),1-(1-Use_CPR)^(1/12))</f>
        <v>1.0596241035318976E-2</v>
      </c>
      <c r="G132" s="16">
        <f>SMM*(Beg_Balance-Scheduled_Principal)</f>
        <v>747294.65597737953</v>
      </c>
      <c r="H132" s="14">
        <f>Service_Fee*Beg_Balance/12</f>
        <v>29435.603036000961</v>
      </c>
      <c r="I132" s="15">
        <f>Scheduled_Principal+Prepaid_Principal</f>
        <v>868236.74411868455</v>
      </c>
      <c r="J132" s="14">
        <f>Accrued_Interest-servicefee</f>
        <v>441534.0455400144</v>
      </c>
      <c r="K132" s="21">
        <f>Total_Principal+Net_Interest</f>
        <v>1309770.789658699</v>
      </c>
      <c r="M132" s="33">
        <f t="shared" si="20"/>
        <v>0</v>
      </c>
      <c r="N132" s="30">
        <f>(I-Service_Fee)/12*M132</f>
        <v>0</v>
      </c>
      <c r="O132" s="35">
        <f t="shared" si="15"/>
        <v>0</v>
      </c>
      <c r="P132" s="33">
        <f t="shared" si="28"/>
        <v>0</v>
      </c>
      <c r="Q132" s="30">
        <f>(I-Service_Fee)/12*P132</f>
        <v>0</v>
      </c>
      <c r="R132" s="34">
        <f t="shared" si="16"/>
        <v>0</v>
      </c>
      <c r="S132" s="33">
        <f t="shared" si="21"/>
        <v>33145447.286402125</v>
      </c>
      <c r="T132" s="30">
        <f>(I-Service_Fee)/12*S132</f>
        <v>207159.04554001326</v>
      </c>
      <c r="U132" s="35">
        <f t="shared" si="17"/>
        <v>868236.74411868455</v>
      </c>
      <c r="V132" s="34">
        <f t="shared" si="22"/>
        <v>37500000</v>
      </c>
      <c r="W132" s="30">
        <f>(I-Service_Fee)/12*V132</f>
        <v>234374.99999999997</v>
      </c>
      <c r="X132" s="35">
        <f t="shared" si="23"/>
        <v>0</v>
      </c>
      <c r="Y132" s="32"/>
      <c r="Z132" s="32">
        <f t="shared" si="29"/>
        <v>122</v>
      </c>
      <c r="AA132" s="32">
        <f t="shared" si="24"/>
        <v>0</v>
      </c>
      <c r="AB132" s="32">
        <f t="shared" si="25"/>
        <v>0</v>
      </c>
      <c r="AC132" s="32">
        <f t="shared" si="26"/>
        <v>1075395.7896586978</v>
      </c>
      <c r="AD132" s="32">
        <f t="shared" si="27"/>
        <v>234374.99999999997</v>
      </c>
    </row>
    <row r="133" spans="1:30" ht="15.75" thickBot="1" x14ac:dyDescent="0.3">
      <c r="A133" s="7">
        <v>123</v>
      </c>
      <c r="B133" s="14">
        <f t="shared" si="18"/>
        <v>69777210.54228361</v>
      </c>
      <c r="C133" s="19">
        <f t="shared" si="19"/>
        <v>585639.69728342944</v>
      </c>
      <c r="D133" s="14">
        <f>Beg_Balance*I_Period</f>
        <v>465181.40361522412</v>
      </c>
      <c r="E133" s="15">
        <f>ABS(Scheduled_PMT-Accrued_Interest)</f>
        <v>120458.29366820533</v>
      </c>
      <c r="F133" s="17">
        <f>IF(time&lt;=30,1-(1-Use_CPR*time/30)^(1/12),1-(1-Use_CPR)^(1/12))</f>
        <v>1.0596241035318976E-2</v>
      </c>
      <c r="G133" s="16">
        <f>SMM*(Beg_Balance-Scheduled_Principal)</f>
        <v>738099.73656382586</v>
      </c>
      <c r="H133" s="14">
        <f>Service_Fee*Beg_Balance/12</f>
        <v>29073.837725951507</v>
      </c>
      <c r="I133" s="15">
        <f>Scheduled_Principal+Prepaid_Principal</f>
        <v>858558.03023203113</v>
      </c>
      <c r="J133" s="14">
        <f>Accrued_Interest-servicefee</f>
        <v>436107.56588927261</v>
      </c>
      <c r="K133" s="21">
        <f>Total_Principal+Net_Interest</f>
        <v>1294665.5961213037</v>
      </c>
      <c r="M133" s="33">
        <f t="shared" si="20"/>
        <v>0</v>
      </c>
      <c r="N133" s="30">
        <f>(I-Service_Fee)/12*M133</f>
        <v>0</v>
      </c>
      <c r="O133" s="35">
        <f t="shared" si="15"/>
        <v>0</v>
      </c>
      <c r="P133" s="33">
        <f t="shared" si="28"/>
        <v>0</v>
      </c>
      <c r="Q133" s="30">
        <f>(I-Service_Fee)/12*P133</f>
        <v>0</v>
      </c>
      <c r="R133" s="34">
        <f t="shared" si="16"/>
        <v>0</v>
      </c>
      <c r="S133" s="33">
        <f t="shared" si="21"/>
        <v>32277210.542283442</v>
      </c>
      <c r="T133" s="30">
        <f>(I-Service_Fee)/12*S133</f>
        <v>201732.5658892715</v>
      </c>
      <c r="U133" s="35">
        <f t="shared" si="17"/>
        <v>858558.03023203113</v>
      </c>
      <c r="V133" s="34">
        <f t="shared" si="22"/>
        <v>37500000</v>
      </c>
      <c r="W133" s="30">
        <f>(I-Service_Fee)/12*V133</f>
        <v>234374.99999999997</v>
      </c>
      <c r="X133" s="35">
        <f t="shared" si="23"/>
        <v>0</v>
      </c>
      <c r="Y133" s="32"/>
      <c r="Z133" s="32">
        <f t="shared" si="29"/>
        <v>123</v>
      </c>
      <c r="AA133" s="32">
        <f t="shared" si="24"/>
        <v>0</v>
      </c>
      <c r="AB133" s="32">
        <f t="shared" si="25"/>
        <v>0</v>
      </c>
      <c r="AC133" s="32">
        <f t="shared" si="26"/>
        <v>1060290.5961213026</v>
      </c>
      <c r="AD133" s="32">
        <f t="shared" si="27"/>
        <v>234374.99999999997</v>
      </c>
    </row>
    <row r="134" spans="1:30" ht="15.75" thickBot="1" x14ac:dyDescent="0.3">
      <c r="A134" s="7">
        <v>124</v>
      </c>
      <c r="B134" s="14">
        <f t="shared" si="18"/>
        <v>68918652.512051582</v>
      </c>
      <c r="C134" s="19">
        <f t="shared" si="19"/>
        <v>579434.11789116298</v>
      </c>
      <c r="D134" s="14">
        <f>Beg_Balance*I_Period</f>
        <v>459457.68341367727</v>
      </c>
      <c r="E134" s="15">
        <f>ABS(Scheduled_PMT-Accrued_Interest)</f>
        <v>119976.43447748572</v>
      </c>
      <c r="F134" s="17">
        <f>IF(time&lt;=30,1-(1-Use_CPR*time/30)^(1/12),1-(1-Use_CPR)^(1/12))</f>
        <v>1.0596241035318976E-2</v>
      </c>
      <c r="G134" s="16">
        <f>SMM*(Beg_Balance-Scheduled_Principal)</f>
        <v>729007.35462880868</v>
      </c>
      <c r="H134" s="14">
        <f>Service_Fee*Beg_Balance/12</f>
        <v>28716.105213354826</v>
      </c>
      <c r="I134" s="15">
        <f>Scheduled_Principal+Prepaid_Principal</f>
        <v>848983.7891062944</v>
      </c>
      <c r="J134" s="14">
        <f>Accrued_Interest-servicefee</f>
        <v>430741.57820032246</v>
      </c>
      <c r="K134" s="21">
        <f>Total_Principal+Net_Interest</f>
        <v>1279725.3673066169</v>
      </c>
      <c r="M134" s="33">
        <f t="shared" si="20"/>
        <v>0</v>
      </c>
      <c r="N134" s="30">
        <f>(I-Service_Fee)/12*M134</f>
        <v>0</v>
      </c>
      <c r="O134" s="35">
        <f t="shared" si="15"/>
        <v>0</v>
      </c>
      <c r="P134" s="33">
        <f t="shared" si="28"/>
        <v>0</v>
      </c>
      <c r="Q134" s="30">
        <f>(I-Service_Fee)/12*P134</f>
        <v>0</v>
      </c>
      <c r="R134" s="34">
        <f t="shared" si="16"/>
        <v>0</v>
      </c>
      <c r="S134" s="33">
        <f t="shared" si="21"/>
        <v>31418652.512051411</v>
      </c>
      <c r="T134" s="30">
        <f>(I-Service_Fee)/12*S134</f>
        <v>196366.5782003213</v>
      </c>
      <c r="U134" s="35">
        <f t="shared" si="17"/>
        <v>848983.7891062944</v>
      </c>
      <c r="V134" s="34">
        <f t="shared" si="22"/>
        <v>37500000</v>
      </c>
      <c r="W134" s="30">
        <f>(I-Service_Fee)/12*V134</f>
        <v>234374.99999999997</v>
      </c>
      <c r="X134" s="35">
        <f t="shared" si="23"/>
        <v>0</v>
      </c>
      <c r="Y134" s="32"/>
      <c r="Z134" s="32">
        <f t="shared" si="29"/>
        <v>124</v>
      </c>
      <c r="AA134" s="32">
        <f t="shared" si="24"/>
        <v>0</v>
      </c>
      <c r="AB134" s="32">
        <f t="shared" si="25"/>
        <v>0</v>
      </c>
      <c r="AC134" s="32">
        <f t="shared" si="26"/>
        <v>1045350.3673066157</v>
      </c>
      <c r="AD134" s="32">
        <f t="shared" si="27"/>
        <v>234374.99999999997</v>
      </c>
    </row>
    <row r="135" spans="1:30" ht="15.75" thickBot="1" x14ac:dyDescent="0.3">
      <c r="A135" s="7">
        <v>125</v>
      </c>
      <c r="B135" s="14">
        <f t="shared" si="18"/>
        <v>68069668.722945288</v>
      </c>
      <c r="C135" s="19">
        <f t="shared" si="19"/>
        <v>573294.29431390075</v>
      </c>
      <c r="D135" s="14">
        <f>Beg_Balance*I_Period</f>
        <v>453797.79148630193</v>
      </c>
      <c r="E135" s="15">
        <f>ABS(Scheduled_PMT-Accrued_Interest)</f>
        <v>119496.50282759883</v>
      </c>
      <c r="F135" s="17">
        <f>IF(time&lt;=30,1-(1-Use_CPR*time/30)^(1/12),1-(1-Use_CPR)^(1/12))</f>
        <v>1.0596241035318976E-2</v>
      </c>
      <c r="G135" s="16">
        <f>SMM*(Beg_Balance-Scheduled_Principal)</f>
        <v>720016.40323580254</v>
      </c>
      <c r="H135" s="14">
        <f>Service_Fee*Beg_Balance/12</f>
        <v>28362.36196789387</v>
      </c>
      <c r="I135" s="15">
        <f>Scheduled_Principal+Prepaid_Principal</f>
        <v>839512.90606340137</v>
      </c>
      <c r="J135" s="14">
        <f>Accrued_Interest-servicefee</f>
        <v>425435.42951840803</v>
      </c>
      <c r="K135" s="21">
        <f>Total_Principal+Net_Interest</f>
        <v>1264948.3355818093</v>
      </c>
      <c r="M135" s="33">
        <f t="shared" si="20"/>
        <v>0</v>
      </c>
      <c r="N135" s="30">
        <f>(I-Service_Fee)/12*M135</f>
        <v>0</v>
      </c>
      <c r="O135" s="35">
        <f t="shared" si="15"/>
        <v>0</v>
      </c>
      <c r="P135" s="33">
        <f t="shared" si="28"/>
        <v>0</v>
      </c>
      <c r="Q135" s="30">
        <f>(I-Service_Fee)/12*P135</f>
        <v>0</v>
      </c>
      <c r="R135" s="34">
        <f t="shared" si="16"/>
        <v>0</v>
      </c>
      <c r="S135" s="33">
        <f t="shared" si="21"/>
        <v>30569668.722945116</v>
      </c>
      <c r="T135" s="30">
        <f>(I-Service_Fee)/12*S135</f>
        <v>191060.42951840695</v>
      </c>
      <c r="U135" s="35">
        <f t="shared" si="17"/>
        <v>839512.90606340137</v>
      </c>
      <c r="V135" s="34">
        <f t="shared" si="22"/>
        <v>37500000</v>
      </c>
      <c r="W135" s="30">
        <f>(I-Service_Fee)/12*V135</f>
        <v>234374.99999999997</v>
      </c>
      <c r="X135" s="35">
        <f t="shared" si="23"/>
        <v>0</v>
      </c>
      <c r="Y135" s="32"/>
      <c r="Z135" s="32">
        <f t="shared" si="29"/>
        <v>125</v>
      </c>
      <c r="AA135" s="32">
        <f t="shared" si="24"/>
        <v>0</v>
      </c>
      <c r="AB135" s="32">
        <f t="shared" si="25"/>
        <v>0</v>
      </c>
      <c r="AC135" s="32">
        <f t="shared" si="26"/>
        <v>1030573.3355818084</v>
      </c>
      <c r="AD135" s="32">
        <f t="shared" si="27"/>
        <v>234374.99999999997</v>
      </c>
    </row>
    <row r="136" spans="1:30" ht="15.75" thickBot="1" x14ac:dyDescent="0.3">
      <c r="A136" s="7">
        <v>126</v>
      </c>
      <c r="B136" s="14">
        <f t="shared" si="18"/>
        <v>67230155.81688188</v>
      </c>
      <c r="C136" s="19">
        <f t="shared" si="19"/>
        <v>567219.52978717757</v>
      </c>
      <c r="D136" s="14">
        <f>Beg_Balance*I_Period</f>
        <v>448201.03877921257</v>
      </c>
      <c r="E136" s="15">
        <f>ABS(Scheduled_PMT-Accrued_Interest)</f>
        <v>119018.491007965</v>
      </c>
      <c r="F136" s="17">
        <f>IF(time&lt;=30,1-(1-Use_CPR*time/30)^(1/12),1-(1-Use_CPR)^(1/12))</f>
        <v>1.0596241035318976E-2</v>
      </c>
      <c r="G136" s="16">
        <f>SMM*(Beg_Balance-Scheduled_Principal)</f>
        <v>711125.78725935216</v>
      </c>
      <c r="H136" s="14">
        <f>Service_Fee*Beg_Balance/12</f>
        <v>28012.564923700786</v>
      </c>
      <c r="I136" s="15">
        <f>Scheduled_Principal+Prepaid_Principal</f>
        <v>830144.27826731722</v>
      </c>
      <c r="J136" s="14">
        <f>Accrued_Interest-servicefee</f>
        <v>420188.47385551181</v>
      </c>
      <c r="K136" s="21">
        <f>Total_Principal+Net_Interest</f>
        <v>1250332.752122829</v>
      </c>
      <c r="M136" s="33">
        <f t="shared" si="20"/>
        <v>0</v>
      </c>
      <c r="N136" s="30">
        <f>(I-Service_Fee)/12*M136</f>
        <v>0</v>
      </c>
      <c r="O136" s="35">
        <f t="shared" si="15"/>
        <v>0</v>
      </c>
      <c r="P136" s="33">
        <f t="shared" si="28"/>
        <v>0</v>
      </c>
      <c r="Q136" s="30">
        <f>(I-Service_Fee)/12*P136</f>
        <v>0</v>
      </c>
      <c r="R136" s="34">
        <f t="shared" si="16"/>
        <v>0</v>
      </c>
      <c r="S136" s="33">
        <f t="shared" si="21"/>
        <v>29730155.816881716</v>
      </c>
      <c r="T136" s="30">
        <f>(I-Service_Fee)/12*S136</f>
        <v>185813.4738555107</v>
      </c>
      <c r="U136" s="35">
        <f t="shared" si="17"/>
        <v>830144.27826731722</v>
      </c>
      <c r="V136" s="34">
        <f t="shared" si="22"/>
        <v>37500000</v>
      </c>
      <c r="W136" s="30">
        <f>(I-Service_Fee)/12*V136</f>
        <v>234374.99999999997</v>
      </c>
      <c r="X136" s="35">
        <f t="shared" si="23"/>
        <v>0</v>
      </c>
      <c r="Y136" s="32"/>
      <c r="Z136" s="32">
        <f t="shared" si="29"/>
        <v>126</v>
      </c>
      <c r="AA136" s="32">
        <f t="shared" si="24"/>
        <v>0</v>
      </c>
      <c r="AB136" s="32">
        <f t="shared" si="25"/>
        <v>0</v>
      </c>
      <c r="AC136" s="32">
        <f t="shared" si="26"/>
        <v>1015957.7521228279</v>
      </c>
      <c r="AD136" s="32">
        <f t="shared" si="27"/>
        <v>234374.99999999997</v>
      </c>
    </row>
    <row r="137" spans="1:30" ht="15.75" thickBot="1" x14ac:dyDescent="0.3">
      <c r="A137" s="7">
        <v>127</v>
      </c>
      <c r="B137" s="14">
        <f t="shared" si="18"/>
        <v>66400011.538614564</v>
      </c>
      <c r="C137" s="19">
        <f t="shared" si="19"/>
        <v>561209.13492961228</v>
      </c>
      <c r="D137" s="14">
        <f>Beg_Balance*I_Period</f>
        <v>442666.74359076377</v>
      </c>
      <c r="E137" s="15">
        <f>ABS(Scheduled_PMT-Accrued_Interest)</f>
        <v>118542.39133884851</v>
      </c>
      <c r="F137" s="17">
        <f>IF(time&lt;=30,1-(1-Use_CPR*time/30)^(1/12),1-(1-Use_CPR)^(1/12))</f>
        <v>1.0596241035318976E-2</v>
      </c>
      <c r="G137" s="16">
        <f>SMM*(Beg_Balance-Scheduled_Principal)</f>
        <v>702334.42325959157</v>
      </c>
      <c r="H137" s="14">
        <f>Service_Fee*Beg_Balance/12</f>
        <v>27666.671474422736</v>
      </c>
      <c r="I137" s="15">
        <f>Scheduled_Principal+Prepaid_Principal</f>
        <v>820876.81459844008</v>
      </c>
      <c r="J137" s="14">
        <f>Accrued_Interest-servicefee</f>
        <v>415000.07211634103</v>
      </c>
      <c r="K137" s="21">
        <f>Total_Principal+Net_Interest</f>
        <v>1235876.8867147812</v>
      </c>
      <c r="M137" s="33">
        <f t="shared" si="20"/>
        <v>0</v>
      </c>
      <c r="N137" s="30">
        <f>(I-Service_Fee)/12*M137</f>
        <v>0</v>
      </c>
      <c r="O137" s="35">
        <f t="shared" si="15"/>
        <v>0</v>
      </c>
      <c r="P137" s="33">
        <f t="shared" si="28"/>
        <v>0</v>
      </c>
      <c r="Q137" s="30">
        <f>(I-Service_Fee)/12*P137</f>
        <v>0</v>
      </c>
      <c r="R137" s="34">
        <f t="shared" si="16"/>
        <v>0</v>
      </c>
      <c r="S137" s="33">
        <f t="shared" si="21"/>
        <v>28900011.5386144</v>
      </c>
      <c r="T137" s="30">
        <f>(I-Service_Fee)/12*S137</f>
        <v>180625.07211633999</v>
      </c>
      <c r="U137" s="35">
        <f t="shared" si="17"/>
        <v>820876.81459844008</v>
      </c>
      <c r="V137" s="34">
        <f t="shared" si="22"/>
        <v>37500000</v>
      </c>
      <c r="W137" s="30">
        <f>(I-Service_Fee)/12*V137</f>
        <v>234374.99999999997</v>
      </c>
      <c r="X137" s="35">
        <f t="shared" si="23"/>
        <v>0</v>
      </c>
      <c r="Y137" s="32"/>
      <c r="Z137" s="32">
        <f t="shared" si="29"/>
        <v>127</v>
      </c>
      <c r="AA137" s="32">
        <f t="shared" si="24"/>
        <v>0</v>
      </c>
      <c r="AB137" s="32">
        <f t="shared" si="25"/>
        <v>0</v>
      </c>
      <c r="AC137" s="32">
        <f t="shared" si="26"/>
        <v>1001501.88671478</v>
      </c>
      <c r="AD137" s="32">
        <f t="shared" si="27"/>
        <v>234374.99999999997</v>
      </c>
    </row>
    <row r="138" spans="1:30" ht="15.75" thickBot="1" x14ac:dyDescent="0.3">
      <c r="A138" s="7">
        <v>128</v>
      </c>
      <c r="B138" s="14">
        <f t="shared" si="18"/>
        <v>65579134.724016123</v>
      </c>
      <c r="C138" s="19">
        <f t="shared" si="19"/>
        <v>555262.4276646754</v>
      </c>
      <c r="D138" s="14">
        <f>Beg_Balance*I_Period</f>
        <v>437194.23149344086</v>
      </c>
      <c r="E138" s="15">
        <f>ABS(Scheduled_PMT-Accrued_Interest)</f>
        <v>118068.19617123454</v>
      </c>
      <c r="F138" s="17">
        <f>IF(time&lt;=30,1-(1-Use_CPR*time/30)^(1/12),1-(1-Use_CPR)^(1/12))</f>
        <v>1.0596241035318976E-2</v>
      </c>
      <c r="G138" s="16">
        <f>SMM*(Beg_Balance-Scheduled_Principal)</f>
        <v>693641.23935809557</v>
      </c>
      <c r="H138" s="14">
        <f>Service_Fee*Beg_Balance/12</f>
        <v>27324.639468340054</v>
      </c>
      <c r="I138" s="15">
        <f>Scheduled_Principal+Prepaid_Principal</f>
        <v>811709.43552933005</v>
      </c>
      <c r="J138" s="14">
        <f>Accrued_Interest-servicefee</f>
        <v>409869.59202510084</v>
      </c>
      <c r="K138" s="21">
        <f>Total_Principal+Net_Interest</f>
        <v>1221579.027554431</v>
      </c>
      <c r="M138" s="33">
        <f t="shared" si="20"/>
        <v>0</v>
      </c>
      <c r="N138" s="30">
        <f>(I-Service_Fee)/12*M138</f>
        <v>0</v>
      </c>
      <c r="O138" s="35">
        <f t="shared" si="15"/>
        <v>0</v>
      </c>
      <c r="P138" s="33">
        <f t="shared" si="28"/>
        <v>0</v>
      </c>
      <c r="Q138" s="30">
        <f>(I-Service_Fee)/12*P138</f>
        <v>0</v>
      </c>
      <c r="R138" s="34">
        <f t="shared" si="16"/>
        <v>0</v>
      </c>
      <c r="S138" s="33">
        <f t="shared" si="21"/>
        <v>28079134.724015959</v>
      </c>
      <c r="T138" s="30">
        <f>(I-Service_Fee)/12*S138</f>
        <v>175494.59202509973</v>
      </c>
      <c r="U138" s="35">
        <f t="shared" si="17"/>
        <v>811709.43552933005</v>
      </c>
      <c r="V138" s="34">
        <f t="shared" si="22"/>
        <v>37500000</v>
      </c>
      <c r="W138" s="30">
        <f>(I-Service_Fee)/12*V138</f>
        <v>234374.99999999997</v>
      </c>
      <c r="X138" s="35">
        <f t="shared" si="23"/>
        <v>0</v>
      </c>
      <c r="Y138" s="32"/>
      <c r="Z138" s="32">
        <f t="shared" si="29"/>
        <v>128</v>
      </c>
      <c r="AA138" s="32">
        <f t="shared" si="24"/>
        <v>0</v>
      </c>
      <c r="AB138" s="32">
        <f t="shared" si="25"/>
        <v>0</v>
      </c>
      <c r="AC138" s="32">
        <f t="shared" si="26"/>
        <v>987204.02755442983</v>
      </c>
      <c r="AD138" s="32">
        <f t="shared" si="27"/>
        <v>234374.99999999997</v>
      </c>
    </row>
    <row r="139" spans="1:30" ht="15.75" thickBot="1" x14ac:dyDescent="0.3">
      <c r="A139" s="7">
        <v>129</v>
      </c>
      <c r="B139" s="14">
        <f t="shared" si="18"/>
        <v>64767425.288486794</v>
      </c>
      <c r="C139" s="19">
        <f t="shared" si="19"/>
        <v>549378.7331432841</v>
      </c>
      <c r="D139" s="14">
        <f>Beg_Balance*I_Period</f>
        <v>431782.83525657863</v>
      </c>
      <c r="E139" s="15">
        <f>ABS(Scheduled_PMT-Accrued_Interest)</f>
        <v>117595.89788670547</v>
      </c>
      <c r="F139" s="17">
        <f>IF(time&lt;=30,1-(1-Use_CPR*time/30)^(1/12),1-(1-Use_CPR)^(1/12))</f>
        <v>1.0596241035318976E-2</v>
      </c>
      <c r="G139" s="16">
        <f>SMM*(Beg_Balance-Scheduled_Principal)</f>
        <v>685045.17511504737</v>
      </c>
      <c r="H139" s="14">
        <f>Service_Fee*Beg_Balance/12</f>
        <v>26986.427203536165</v>
      </c>
      <c r="I139" s="15">
        <f>Scheduled_Principal+Prepaid_Principal</f>
        <v>802641.07300175284</v>
      </c>
      <c r="J139" s="14">
        <f>Accrued_Interest-servicefee</f>
        <v>404796.40805304248</v>
      </c>
      <c r="K139" s="21">
        <f>Total_Principal+Net_Interest</f>
        <v>1207437.4810547954</v>
      </c>
      <c r="M139" s="33">
        <f t="shared" si="20"/>
        <v>0</v>
      </c>
      <c r="N139" s="30">
        <f>(I-Service_Fee)/12*M139</f>
        <v>0</v>
      </c>
      <c r="O139" s="35">
        <f t="shared" si="15"/>
        <v>0</v>
      </c>
      <c r="P139" s="33">
        <f t="shared" si="28"/>
        <v>0</v>
      </c>
      <c r="Q139" s="30">
        <f>(I-Service_Fee)/12*P139</f>
        <v>0</v>
      </c>
      <c r="R139" s="34">
        <f t="shared" si="16"/>
        <v>0</v>
      </c>
      <c r="S139" s="33">
        <f t="shared" si="21"/>
        <v>27267425.28848663</v>
      </c>
      <c r="T139" s="30">
        <f>(I-Service_Fee)/12*S139</f>
        <v>170421.40805304144</v>
      </c>
      <c r="U139" s="35">
        <f t="shared" si="17"/>
        <v>802641.07300175284</v>
      </c>
      <c r="V139" s="34">
        <f t="shared" si="22"/>
        <v>37500000</v>
      </c>
      <c r="W139" s="30">
        <f>(I-Service_Fee)/12*V139</f>
        <v>234374.99999999997</v>
      </c>
      <c r="X139" s="35">
        <f t="shared" si="23"/>
        <v>0</v>
      </c>
      <c r="Y139" s="32"/>
      <c r="Z139" s="32">
        <f t="shared" si="29"/>
        <v>129</v>
      </c>
      <c r="AA139" s="32">
        <f t="shared" si="24"/>
        <v>0</v>
      </c>
      <c r="AB139" s="32">
        <f t="shared" si="25"/>
        <v>0</v>
      </c>
      <c r="AC139" s="32">
        <f t="shared" si="26"/>
        <v>973062.48105479428</v>
      </c>
      <c r="AD139" s="32">
        <f t="shared" si="27"/>
        <v>234374.99999999997</v>
      </c>
    </row>
    <row r="140" spans="1:30" ht="15.75" thickBot="1" x14ac:dyDescent="0.3">
      <c r="A140" s="7">
        <v>130</v>
      </c>
      <c r="B140" s="14">
        <f t="shared" si="18"/>
        <v>63964784.215485044</v>
      </c>
      <c r="C140" s="19">
        <f t="shared" si="19"/>
        <v>543557.38366721966</v>
      </c>
      <c r="D140" s="14">
        <f>Beg_Balance*I_Period</f>
        <v>426431.8947699003</v>
      </c>
      <c r="E140" s="15">
        <f>ABS(Scheduled_PMT-Accrued_Interest)</f>
        <v>117125.48889731936</v>
      </c>
      <c r="F140" s="17">
        <f>IF(time&lt;=30,1-(1-Use_CPR*time/30)^(1/12),1-(1-Use_CPR)^(1/12))</f>
        <v>1.0596241035318976E-2</v>
      </c>
      <c r="G140" s="16">
        <f>SMM*(Beg_Balance-Scheduled_Principal)</f>
        <v>676545.18140771065</v>
      </c>
      <c r="H140" s="14">
        <f>Service_Fee*Beg_Balance/12</f>
        <v>26651.993423118769</v>
      </c>
      <c r="I140" s="15">
        <f>Scheduled_Principal+Prepaid_Principal</f>
        <v>793670.67030502995</v>
      </c>
      <c r="J140" s="14">
        <f>Accrued_Interest-servicefee</f>
        <v>399779.90134678152</v>
      </c>
      <c r="K140" s="21">
        <f>Total_Principal+Net_Interest</f>
        <v>1193450.5716518115</v>
      </c>
      <c r="M140" s="33">
        <f t="shared" si="20"/>
        <v>0</v>
      </c>
      <c r="N140" s="30">
        <f>(I-Service_Fee)/12*M140</f>
        <v>0</v>
      </c>
      <c r="O140" s="35">
        <f t="shared" ref="O140:O203" si="30">MIN(M140,I140)</f>
        <v>0</v>
      </c>
      <c r="P140" s="33">
        <f t="shared" si="28"/>
        <v>0</v>
      </c>
      <c r="Q140" s="30">
        <f>(I-Service_Fee)/12*P140</f>
        <v>0</v>
      </c>
      <c r="R140" s="34">
        <f t="shared" ref="R140:R203" si="31">IF(M140-O140&gt;0,0,MIN(I140-O140,P140))</f>
        <v>0</v>
      </c>
      <c r="S140" s="33">
        <f t="shared" si="21"/>
        <v>26464784.215484876</v>
      </c>
      <c r="T140" s="30">
        <f>(I-Service_Fee)/12*S140</f>
        <v>165404.90134678048</v>
      </c>
      <c r="U140" s="35">
        <f t="shared" ref="U140:U203" si="32">IF(P140-R140&gt;0,0,MIN(I140-R140,S140))</f>
        <v>793670.67030502995</v>
      </c>
      <c r="V140" s="34">
        <f t="shared" si="22"/>
        <v>37500000</v>
      </c>
      <c r="W140" s="30">
        <f>(I-Service_Fee)/12*V140</f>
        <v>234374.99999999997</v>
      </c>
      <c r="X140" s="35">
        <f t="shared" si="23"/>
        <v>0</v>
      </c>
      <c r="Y140" s="32"/>
      <c r="Z140" s="32">
        <f t="shared" si="29"/>
        <v>130</v>
      </c>
      <c r="AA140" s="32">
        <f t="shared" si="24"/>
        <v>0</v>
      </c>
      <c r="AB140" s="32">
        <f t="shared" si="25"/>
        <v>0</v>
      </c>
      <c r="AC140" s="32">
        <f t="shared" si="26"/>
        <v>959075.57165181043</v>
      </c>
      <c r="AD140" s="32">
        <f t="shared" si="27"/>
        <v>234374.99999999997</v>
      </c>
    </row>
    <row r="141" spans="1:30" ht="15.75" thickBot="1" x14ac:dyDescent="0.3">
      <c r="A141" s="7">
        <v>131</v>
      </c>
      <c r="B141" s="14">
        <f t="shared" ref="B141:B204" si="33">B140-I140</f>
        <v>63171113.545180015</v>
      </c>
      <c r="C141" s="19">
        <f t="shared" ref="C141:C204" si="34">-PMT($C$6,$C$3-A140,B141,0)</f>
        <v>537797.71861335449</v>
      </c>
      <c r="D141" s="14">
        <f>Beg_Balance*I_Period</f>
        <v>421140.75696786679</v>
      </c>
      <c r="E141" s="15">
        <f>ABS(Scheduled_PMT-Accrued_Interest)</f>
        <v>116656.9616454877</v>
      </c>
      <c r="F141" s="17">
        <f>IF(time&lt;=30,1-(1-Use_CPR*time/30)^(1/12),1-(1-Use_CPR)^(1/12))</f>
        <v>1.0596241035318976E-2</v>
      </c>
      <c r="G141" s="16">
        <f>SMM*(Beg_Balance-Scheduled_Principal)</f>
        <v>668140.22031018732</v>
      </c>
      <c r="H141" s="14">
        <f>Service_Fee*Beg_Balance/12</f>
        <v>26321.297310491675</v>
      </c>
      <c r="I141" s="15">
        <f>Scheduled_Principal+Prepaid_Principal</f>
        <v>784797.18195567501</v>
      </c>
      <c r="J141" s="14">
        <f>Accrued_Interest-servicefee</f>
        <v>394819.45965737512</v>
      </c>
      <c r="K141" s="21">
        <f>Total_Principal+Net_Interest</f>
        <v>1179616.6416130501</v>
      </c>
      <c r="M141" s="33">
        <f t="shared" ref="M141:M204" si="35">M140-O140</f>
        <v>0</v>
      </c>
      <c r="N141" s="30">
        <f>(I-Service_Fee)/12*M141</f>
        <v>0</v>
      </c>
      <c r="O141" s="35">
        <f t="shared" si="30"/>
        <v>0</v>
      </c>
      <c r="P141" s="33">
        <f t="shared" si="28"/>
        <v>0</v>
      </c>
      <c r="Q141" s="30">
        <f>(I-Service_Fee)/12*P141</f>
        <v>0</v>
      </c>
      <c r="R141" s="34">
        <f t="shared" si="31"/>
        <v>0</v>
      </c>
      <c r="S141" s="33">
        <f t="shared" ref="S141:S204" si="36">S140-U140</f>
        <v>25671113.545179848</v>
      </c>
      <c r="T141" s="30">
        <f>(I-Service_Fee)/12*S141</f>
        <v>160444.45965737404</v>
      </c>
      <c r="U141" s="35">
        <f t="shared" si="32"/>
        <v>784797.18195567501</v>
      </c>
      <c r="V141" s="34">
        <f t="shared" ref="V141:V204" si="37">V140-X140</f>
        <v>37500000</v>
      </c>
      <c r="W141" s="30">
        <f>(I-Service_Fee)/12*V141</f>
        <v>234374.99999999997</v>
      </c>
      <c r="X141" s="35">
        <f t="shared" ref="X141:X204" si="38">IF(S141-U141&gt;0,0,MIN(I141-U141,V141))</f>
        <v>0</v>
      </c>
      <c r="Y141" s="32"/>
      <c r="Z141" s="32">
        <f t="shared" si="29"/>
        <v>131</v>
      </c>
      <c r="AA141" s="32">
        <f t="shared" ref="AA141:AA204" si="39">SUM(N141:O141)</f>
        <v>0</v>
      </c>
      <c r="AB141" s="32">
        <f t="shared" ref="AB141:AB204" si="40">SUM(Q141:R141)</f>
        <v>0</v>
      </c>
      <c r="AC141" s="32">
        <f t="shared" ref="AC141:AC204" si="41">SUM(T141:U141)</f>
        <v>945241.64161304908</v>
      </c>
      <c r="AD141" s="32">
        <f t="shared" ref="AD141:AD204" si="42">SUM(W141:X141)</f>
        <v>234374.99999999997</v>
      </c>
    </row>
    <row r="142" spans="1:30" ht="15.75" thickBot="1" x14ac:dyDescent="0.3">
      <c r="A142" s="7">
        <v>132</v>
      </c>
      <c r="B142" s="14">
        <f t="shared" si="33"/>
        <v>62386316.363224342</v>
      </c>
      <c r="C142" s="19">
        <f t="shared" si="34"/>
        <v>532099.08435868274</v>
      </c>
      <c r="D142" s="14">
        <f>Beg_Balance*I_Period</f>
        <v>415908.775754829</v>
      </c>
      <c r="E142" s="15">
        <f>ABS(Scheduled_PMT-Accrued_Interest)</f>
        <v>116190.30860385374</v>
      </c>
      <c r="F142" s="17">
        <f>IF(time&lt;=30,1-(1-Use_CPR*time/30)^(1/12),1-(1-Use_CPR)^(1/12))</f>
        <v>1.0596241035318976E-2</v>
      </c>
      <c r="G142" s="16">
        <f>SMM*(Beg_Balance-Scheduled_Principal)</f>
        <v>659829.264974455</v>
      </c>
      <c r="H142" s="14">
        <f>Service_Fee*Beg_Balance/12</f>
        <v>25994.298484676809</v>
      </c>
      <c r="I142" s="15">
        <f>Scheduled_Principal+Prepaid_Principal</f>
        <v>776019.5735783088</v>
      </c>
      <c r="J142" s="14">
        <f>Accrued_Interest-servicefee</f>
        <v>389914.47727015219</v>
      </c>
      <c r="K142" s="21">
        <f>Total_Principal+Net_Interest</f>
        <v>1165934.050848461</v>
      </c>
      <c r="M142" s="33">
        <f t="shared" si="35"/>
        <v>0</v>
      </c>
      <c r="N142" s="30">
        <f>(I-Service_Fee)/12*M142</f>
        <v>0</v>
      </c>
      <c r="O142" s="35">
        <f t="shared" si="30"/>
        <v>0</v>
      </c>
      <c r="P142" s="33">
        <f t="shared" ref="P142:P205" si="43">P141-R141</f>
        <v>0</v>
      </c>
      <c r="Q142" s="30">
        <f>(I-Service_Fee)/12*P142</f>
        <v>0</v>
      </c>
      <c r="R142" s="34">
        <f t="shared" si="31"/>
        <v>0</v>
      </c>
      <c r="S142" s="33">
        <f t="shared" si="36"/>
        <v>24886316.363224171</v>
      </c>
      <c r="T142" s="30">
        <f>(I-Service_Fee)/12*S142</f>
        <v>155539.47727015105</v>
      </c>
      <c r="U142" s="35">
        <f t="shared" si="32"/>
        <v>776019.5735783088</v>
      </c>
      <c r="V142" s="34">
        <f t="shared" si="37"/>
        <v>37500000</v>
      </c>
      <c r="W142" s="30">
        <f>(I-Service_Fee)/12*V142</f>
        <v>234374.99999999997</v>
      </c>
      <c r="X142" s="35">
        <f t="shared" si="38"/>
        <v>0</v>
      </c>
      <c r="Y142" s="32"/>
      <c r="Z142" s="32">
        <f t="shared" ref="Z142:Z205" si="44">Z141+1</f>
        <v>132</v>
      </c>
      <c r="AA142" s="32">
        <f t="shared" si="39"/>
        <v>0</v>
      </c>
      <c r="AB142" s="32">
        <f t="shared" si="40"/>
        <v>0</v>
      </c>
      <c r="AC142" s="32">
        <f t="shared" si="41"/>
        <v>931559.05084845982</v>
      </c>
      <c r="AD142" s="32">
        <f t="shared" si="42"/>
        <v>234374.99999999997</v>
      </c>
    </row>
    <row r="143" spans="1:30" ht="15.75" thickBot="1" x14ac:dyDescent="0.3">
      <c r="A143" s="7">
        <v>133</v>
      </c>
      <c r="B143" s="14">
        <f t="shared" si="33"/>
        <v>61610296.789646037</v>
      </c>
      <c r="C143" s="19">
        <f t="shared" si="34"/>
        <v>526460.83420614549</v>
      </c>
      <c r="D143" s="14">
        <f>Beg_Balance*I_Period</f>
        <v>410735.31193097361</v>
      </c>
      <c r="E143" s="15">
        <f>ABS(Scheduled_PMT-Accrued_Interest)</f>
        <v>115725.52227517188</v>
      </c>
      <c r="F143" s="17">
        <f>IF(time&lt;=30,1-(1-Use_CPR*time/30)^(1/12),1-(1-Use_CPR)^(1/12))</f>
        <v>1.0596241035318976E-2</v>
      </c>
      <c r="G143" s="16">
        <f>SMM*(Beg_Balance-Scheduled_Principal)</f>
        <v>651611.29951266246</v>
      </c>
      <c r="H143" s="14">
        <f>Service_Fee*Beg_Balance/12</f>
        <v>25670.95699568585</v>
      </c>
      <c r="I143" s="15">
        <f>Scheduled_Principal+Prepaid_Principal</f>
        <v>767336.8217878344</v>
      </c>
      <c r="J143" s="14">
        <f>Accrued_Interest-servicefee</f>
        <v>385064.35493528773</v>
      </c>
      <c r="K143" s="21">
        <f>Total_Principal+Net_Interest</f>
        <v>1152401.1767231221</v>
      </c>
      <c r="M143" s="33">
        <f t="shared" si="35"/>
        <v>0</v>
      </c>
      <c r="N143" s="30">
        <f>(I-Service_Fee)/12*M143</f>
        <v>0</v>
      </c>
      <c r="O143" s="35">
        <f t="shared" si="30"/>
        <v>0</v>
      </c>
      <c r="P143" s="33">
        <f t="shared" si="43"/>
        <v>0</v>
      </c>
      <c r="Q143" s="30">
        <f>(I-Service_Fee)/12*P143</f>
        <v>0</v>
      </c>
      <c r="R143" s="34">
        <f t="shared" si="31"/>
        <v>0</v>
      </c>
      <c r="S143" s="33">
        <f t="shared" si="36"/>
        <v>24110296.789645862</v>
      </c>
      <c r="T143" s="30">
        <f>(I-Service_Fee)/12*S143</f>
        <v>150689.35493528662</v>
      </c>
      <c r="U143" s="35">
        <f t="shared" si="32"/>
        <v>767336.8217878344</v>
      </c>
      <c r="V143" s="34">
        <f t="shared" si="37"/>
        <v>37500000</v>
      </c>
      <c r="W143" s="30">
        <f>(I-Service_Fee)/12*V143</f>
        <v>234374.99999999997</v>
      </c>
      <c r="X143" s="35">
        <f t="shared" si="38"/>
        <v>0</v>
      </c>
      <c r="Y143" s="32"/>
      <c r="Z143" s="32">
        <f t="shared" si="44"/>
        <v>133</v>
      </c>
      <c r="AA143" s="32">
        <f t="shared" si="39"/>
        <v>0</v>
      </c>
      <c r="AB143" s="32">
        <f t="shared" si="40"/>
        <v>0</v>
      </c>
      <c r="AC143" s="32">
        <f t="shared" si="41"/>
        <v>918026.17672312097</v>
      </c>
      <c r="AD143" s="32">
        <f t="shared" si="42"/>
        <v>234374.99999999997</v>
      </c>
    </row>
    <row r="144" spans="1:30" ht="15.75" thickBot="1" x14ac:dyDescent="0.3">
      <c r="A144" s="7">
        <v>134</v>
      </c>
      <c r="B144" s="14">
        <f t="shared" si="33"/>
        <v>60842959.967858203</v>
      </c>
      <c r="C144" s="19">
        <f t="shared" si="34"/>
        <v>520882.32831124222</v>
      </c>
      <c r="D144" s="14">
        <f>Beg_Balance*I_Period</f>
        <v>405619.7331190547</v>
      </c>
      <c r="E144" s="15">
        <f>ABS(Scheduled_PMT-Accrued_Interest)</f>
        <v>115262.59519218752</v>
      </c>
      <c r="F144" s="17">
        <f>IF(time&lt;=30,1-(1-Use_CPR*time/30)^(1/12),1-(1-Use_CPR)^(1/12))</f>
        <v>1.0596241035318976E-2</v>
      </c>
      <c r="G144" s="16">
        <f>SMM*(Beg_Balance-Scheduled_Principal)</f>
        <v>643485.31888067606</v>
      </c>
      <c r="H144" s="14">
        <f>Service_Fee*Beg_Balance/12</f>
        <v>25351.233319940919</v>
      </c>
      <c r="I144" s="15">
        <f>Scheduled_Principal+Prepaid_Principal</f>
        <v>758747.91407286352</v>
      </c>
      <c r="J144" s="14">
        <f>Accrued_Interest-servicefee</f>
        <v>380268.49979911378</v>
      </c>
      <c r="K144" s="21">
        <f>Total_Principal+Net_Interest</f>
        <v>1139016.4138719772</v>
      </c>
      <c r="M144" s="33">
        <f t="shared" si="35"/>
        <v>0</v>
      </c>
      <c r="N144" s="30">
        <f>(I-Service_Fee)/12*M144</f>
        <v>0</v>
      </c>
      <c r="O144" s="35">
        <f t="shared" si="30"/>
        <v>0</v>
      </c>
      <c r="P144" s="33">
        <f t="shared" si="43"/>
        <v>0</v>
      </c>
      <c r="Q144" s="30">
        <f>(I-Service_Fee)/12*P144</f>
        <v>0</v>
      </c>
      <c r="R144" s="34">
        <f t="shared" si="31"/>
        <v>0</v>
      </c>
      <c r="S144" s="33">
        <f t="shared" si="36"/>
        <v>23342959.967858028</v>
      </c>
      <c r="T144" s="30">
        <f>(I-Service_Fee)/12*S144</f>
        <v>145893.49979911267</v>
      </c>
      <c r="U144" s="35">
        <f t="shared" si="32"/>
        <v>758747.91407286352</v>
      </c>
      <c r="V144" s="34">
        <f t="shared" si="37"/>
        <v>37500000</v>
      </c>
      <c r="W144" s="30">
        <f>(I-Service_Fee)/12*V144</f>
        <v>234374.99999999997</v>
      </c>
      <c r="X144" s="35">
        <f t="shared" si="38"/>
        <v>0</v>
      </c>
      <c r="Y144" s="32"/>
      <c r="Z144" s="32">
        <f t="shared" si="44"/>
        <v>134</v>
      </c>
      <c r="AA144" s="32">
        <f t="shared" si="39"/>
        <v>0</v>
      </c>
      <c r="AB144" s="32">
        <f t="shared" si="40"/>
        <v>0</v>
      </c>
      <c r="AC144" s="32">
        <f t="shared" si="41"/>
        <v>904641.4138719762</v>
      </c>
      <c r="AD144" s="32">
        <f t="shared" si="42"/>
        <v>234374.99999999997</v>
      </c>
    </row>
    <row r="145" spans="1:30" ht="15.75" thickBot="1" x14ac:dyDescent="0.3">
      <c r="A145" s="7">
        <v>135</v>
      </c>
      <c r="B145" s="14">
        <f t="shared" si="33"/>
        <v>60084212.053785339</v>
      </c>
      <c r="C145" s="19">
        <f t="shared" si="34"/>
        <v>515362.93360941811</v>
      </c>
      <c r="D145" s="14">
        <f>Beg_Balance*I_Period</f>
        <v>400561.4136919023</v>
      </c>
      <c r="E145" s="15">
        <f>ABS(Scheduled_PMT-Accrued_Interest)</f>
        <v>114801.5199175158</v>
      </c>
      <c r="F145" s="17">
        <f>IF(time&lt;=30,1-(1-Use_CPR*time/30)^(1/12),1-(1-Use_CPR)^(1/12))</f>
        <v>1.0596241035318976E-2</v>
      </c>
      <c r="G145" s="16">
        <f>SMM*(Beg_Balance-Scheduled_Principal)</f>
        <v>635450.32876286027</v>
      </c>
      <c r="H145" s="14">
        <f>Service_Fee*Beg_Balance/12</f>
        <v>25035.088355743894</v>
      </c>
      <c r="I145" s="15">
        <f>Scheduled_Principal+Prepaid_Principal</f>
        <v>750251.84868037608</v>
      </c>
      <c r="J145" s="14">
        <f>Accrued_Interest-servicefee</f>
        <v>375526.32533615839</v>
      </c>
      <c r="K145" s="21">
        <f>Total_Principal+Net_Interest</f>
        <v>1125778.1740165344</v>
      </c>
      <c r="M145" s="33">
        <f t="shared" si="35"/>
        <v>0</v>
      </c>
      <c r="N145" s="30">
        <f>(I-Service_Fee)/12*M145</f>
        <v>0</v>
      </c>
      <c r="O145" s="35">
        <f t="shared" si="30"/>
        <v>0</v>
      </c>
      <c r="P145" s="33">
        <f t="shared" si="43"/>
        <v>0</v>
      </c>
      <c r="Q145" s="30">
        <f>(I-Service_Fee)/12*P145</f>
        <v>0</v>
      </c>
      <c r="R145" s="34">
        <f t="shared" si="31"/>
        <v>0</v>
      </c>
      <c r="S145" s="33">
        <f t="shared" si="36"/>
        <v>22584212.053785164</v>
      </c>
      <c r="T145" s="30">
        <f>(I-Service_Fee)/12*S145</f>
        <v>141151.32533615726</v>
      </c>
      <c r="U145" s="35">
        <f t="shared" si="32"/>
        <v>750251.84868037608</v>
      </c>
      <c r="V145" s="34">
        <f t="shared" si="37"/>
        <v>37500000</v>
      </c>
      <c r="W145" s="30">
        <f>(I-Service_Fee)/12*V145</f>
        <v>234374.99999999997</v>
      </c>
      <c r="X145" s="35">
        <f t="shared" si="38"/>
        <v>0</v>
      </c>
      <c r="Y145" s="32"/>
      <c r="Z145" s="32">
        <f t="shared" si="44"/>
        <v>135</v>
      </c>
      <c r="AA145" s="32">
        <f t="shared" si="39"/>
        <v>0</v>
      </c>
      <c r="AB145" s="32">
        <f t="shared" si="40"/>
        <v>0</v>
      </c>
      <c r="AC145" s="32">
        <f t="shared" si="41"/>
        <v>891403.1740165333</v>
      </c>
      <c r="AD145" s="32">
        <f t="shared" si="42"/>
        <v>234374.99999999997</v>
      </c>
    </row>
    <row r="146" spans="1:30" ht="15.75" thickBot="1" x14ac:dyDescent="0.3">
      <c r="A146" s="7">
        <v>136</v>
      </c>
      <c r="B146" s="14">
        <f t="shared" si="33"/>
        <v>59333960.205104962</v>
      </c>
      <c r="C146" s="19">
        <f t="shared" si="34"/>
        <v>509902.02374422364</v>
      </c>
      <c r="D146" s="14">
        <f>Beg_Balance*I_Period</f>
        <v>395559.73470069974</v>
      </c>
      <c r="E146" s="15">
        <f>ABS(Scheduled_PMT-Accrued_Interest)</f>
        <v>114342.2890435239</v>
      </c>
      <c r="F146" s="17">
        <f>IF(time&lt;=30,1-(1-Use_CPR*time/30)^(1/12),1-(1-Use_CPR)^(1/12))</f>
        <v>1.0596241035318976E-2</v>
      </c>
      <c r="G146" s="16">
        <f>SMM*(Beg_Balance-Scheduled_Principal)</f>
        <v>627505.34545808111</v>
      </c>
      <c r="H146" s="14">
        <f>Service_Fee*Beg_Balance/12</f>
        <v>24722.483418793734</v>
      </c>
      <c r="I146" s="15">
        <f>Scheduled_Principal+Prepaid_Principal</f>
        <v>741847.63450160506</v>
      </c>
      <c r="J146" s="14">
        <f>Accrued_Interest-servicefee</f>
        <v>370837.25128190604</v>
      </c>
      <c r="K146" s="21">
        <f>Total_Principal+Net_Interest</f>
        <v>1112684.8857835112</v>
      </c>
      <c r="M146" s="33">
        <f t="shared" si="35"/>
        <v>0</v>
      </c>
      <c r="N146" s="30">
        <f>(I-Service_Fee)/12*M146</f>
        <v>0</v>
      </c>
      <c r="O146" s="35">
        <f t="shared" si="30"/>
        <v>0</v>
      </c>
      <c r="P146" s="33">
        <f t="shared" si="43"/>
        <v>0</v>
      </c>
      <c r="Q146" s="30">
        <f>(I-Service_Fee)/12*P146</f>
        <v>0</v>
      </c>
      <c r="R146" s="34">
        <f t="shared" si="31"/>
        <v>0</v>
      </c>
      <c r="S146" s="33">
        <f t="shared" si="36"/>
        <v>21833960.205104787</v>
      </c>
      <c r="T146" s="30">
        <f>(I-Service_Fee)/12*S146</f>
        <v>136462.2512819049</v>
      </c>
      <c r="U146" s="35">
        <f t="shared" si="32"/>
        <v>741847.63450160506</v>
      </c>
      <c r="V146" s="34">
        <f t="shared" si="37"/>
        <v>37500000</v>
      </c>
      <c r="W146" s="30">
        <f>(I-Service_Fee)/12*V146</f>
        <v>234374.99999999997</v>
      </c>
      <c r="X146" s="35">
        <f t="shared" si="38"/>
        <v>0</v>
      </c>
      <c r="Y146" s="32"/>
      <c r="Z146" s="32">
        <f t="shared" si="44"/>
        <v>136</v>
      </c>
      <c r="AA146" s="32">
        <f t="shared" si="39"/>
        <v>0</v>
      </c>
      <c r="AB146" s="32">
        <f t="shared" si="40"/>
        <v>0</v>
      </c>
      <c r="AC146" s="32">
        <f t="shared" si="41"/>
        <v>878309.88578350993</v>
      </c>
      <c r="AD146" s="32">
        <f t="shared" si="42"/>
        <v>234374.99999999997</v>
      </c>
    </row>
    <row r="147" spans="1:30" ht="15.75" thickBot="1" x14ac:dyDescent="0.3">
      <c r="A147" s="7">
        <v>137</v>
      </c>
      <c r="B147" s="14">
        <f t="shared" si="33"/>
        <v>58592112.570603356</v>
      </c>
      <c r="C147" s="19">
        <f t="shared" si="34"/>
        <v>504498.97899623291</v>
      </c>
      <c r="D147" s="14">
        <f>Beg_Balance*I_Period</f>
        <v>390614.0838040224</v>
      </c>
      <c r="E147" s="15">
        <f>ABS(Scheduled_PMT-Accrued_Interest)</f>
        <v>113884.8951922105</v>
      </c>
      <c r="F147" s="17">
        <f>IF(time&lt;=30,1-(1-Use_CPR*time/30)^(1/12),1-(1-Use_CPR)^(1/12))</f>
        <v>1.0596241035318976E-2</v>
      </c>
      <c r="G147" s="16">
        <f>SMM*(Beg_Balance-Scheduled_Principal)</f>
        <v>619649.39576691738</v>
      </c>
      <c r="H147" s="14">
        <f>Service_Fee*Beg_Balance/12</f>
        <v>24413.380237751397</v>
      </c>
      <c r="I147" s="15">
        <f>Scheduled_Principal+Prepaid_Principal</f>
        <v>733534.29095912795</v>
      </c>
      <c r="J147" s="14">
        <f>Accrued_Interest-servicefee</f>
        <v>366200.703566271</v>
      </c>
      <c r="K147" s="21">
        <f>Total_Principal+Net_Interest</f>
        <v>1099734.9945253991</v>
      </c>
      <c r="M147" s="33">
        <f t="shared" si="35"/>
        <v>0</v>
      </c>
      <c r="N147" s="30">
        <f>(I-Service_Fee)/12*M147</f>
        <v>0</v>
      </c>
      <c r="O147" s="35">
        <f t="shared" si="30"/>
        <v>0</v>
      </c>
      <c r="P147" s="33">
        <f t="shared" si="43"/>
        <v>0</v>
      </c>
      <c r="Q147" s="30">
        <f>(I-Service_Fee)/12*P147</f>
        <v>0</v>
      </c>
      <c r="R147" s="34">
        <f t="shared" si="31"/>
        <v>0</v>
      </c>
      <c r="S147" s="33">
        <f t="shared" si="36"/>
        <v>21092112.570603181</v>
      </c>
      <c r="T147" s="30">
        <f>(I-Service_Fee)/12*S147</f>
        <v>131825.70356626986</v>
      </c>
      <c r="U147" s="35">
        <f t="shared" si="32"/>
        <v>733534.29095912795</v>
      </c>
      <c r="V147" s="34">
        <f t="shared" si="37"/>
        <v>37500000</v>
      </c>
      <c r="W147" s="30">
        <f>(I-Service_Fee)/12*V147</f>
        <v>234374.99999999997</v>
      </c>
      <c r="X147" s="35">
        <f t="shared" si="38"/>
        <v>0</v>
      </c>
      <c r="Y147" s="32"/>
      <c r="Z147" s="32">
        <f t="shared" si="44"/>
        <v>137</v>
      </c>
      <c r="AA147" s="32">
        <f t="shared" si="39"/>
        <v>0</v>
      </c>
      <c r="AB147" s="32">
        <f t="shared" si="40"/>
        <v>0</v>
      </c>
      <c r="AC147" s="32">
        <f t="shared" si="41"/>
        <v>865359.99452539778</v>
      </c>
      <c r="AD147" s="32">
        <f t="shared" si="42"/>
        <v>234374.99999999997</v>
      </c>
    </row>
    <row r="148" spans="1:30" ht="15.75" thickBot="1" x14ac:dyDescent="0.3">
      <c r="A148" s="7">
        <v>138</v>
      </c>
      <c r="B148" s="14">
        <f t="shared" si="33"/>
        <v>57858578.279644229</v>
      </c>
      <c r="C148" s="19">
        <f t="shared" si="34"/>
        <v>499153.18621271645</v>
      </c>
      <c r="D148" s="14">
        <f>Beg_Balance*I_Period</f>
        <v>385723.8551976282</v>
      </c>
      <c r="E148" s="15">
        <f>ABS(Scheduled_PMT-Accrued_Interest)</f>
        <v>113429.33101508825</v>
      </c>
      <c r="F148" s="17">
        <f>IF(time&lt;=30,1-(1-Use_CPR*time/30)^(1/12),1-(1-Use_CPR)^(1/12))</f>
        <v>1.0596241035318976E-2</v>
      </c>
      <c r="G148" s="16">
        <f>SMM*(Beg_Balance-Scheduled_Principal)</f>
        <v>611881.51688007056</v>
      </c>
      <c r="H148" s="14">
        <f>Service_Fee*Beg_Balance/12</f>
        <v>24107.740949851763</v>
      </c>
      <c r="I148" s="15">
        <f>Scheduled_Principal+Prepaid_Principal</f>
        <v>725310.8478951588</v>
      </c>
      <c r="J148" s="14">
        <f>Accrued_Interest-servicefee</f>
        <v>361616.11424777645</v>
      </c>
      <c r="K148" s="21">
        <f>Total_Principal+Net_Interest</f>
        <v>1086926.9621429353</v>
      </c>
      <c r="M148" s="33">
        <f t="shared" si="35"/>
        <v>0</v>
      </c>
      <c r="N148" s="30">
        <f>(I-Service_Fee)/12*M148</f>
        <v>0</v>
      </c>
      <c r="O148" s="35">
        <f t="shared" si="30"/>
        <v>0</v>
      </c>
      <c r="P148" s="33">
        <f t="shared" si="43"/>
        <v>0</v>
      </c>
      <c r="Q148" s="30">
        <f>(I-Service_Fee)/12*P148</f>
        <v>0</v>
      </c>
      <c r="R148" s="34">
        <f t="shared" si="31"/>
        <v>0</v>
      </c>
      <c r="S148" s="33">
        <f t="shared" si="36"/>
        <v>20358578.279644053</v>
      </c>
      <c r="T148" s="30">
        <f>(I-Service_Fee)/12*S148</f>
        <v>127241.11424777532</v>
      </c>
      <c r="U148" s="35">
        <f t="shared" si="32"/>
        <v>725310.8478951588</v>
      </c>
      <c r="V148" s="34">
        <f t="shared" si="37"/>
        <v>37500000</v>
      </c>
      <c r="W148" s="30">
        <f>(I-Service_Fee)/12*V148</f>
        <v>234374.99999999997</v>
      </c>
      <c r="X148" s="35">
        <f t="shared" si="38"/>
        <v>0</v>
      </c>
      <c r="Y148" s="32"/>
      <c r="Z148" s="32">
        <f t="shared" si="44"/>
        <v>138</v>
      </c>
      <c r="AA148" s="32">
        <f t="shared" si="39"/>
        <v>0</v>
      </c>
      <c r="AB148" s="32">
        <f t="shared" si="40"/>
        <v>0</v>
      </c>
      <c r="AC148" s="32">
        <f t="shared" si="41"/>
        <v>852551.96214293409</v>
      </c>
      <c r="AD148" s="32">
        <f t="shared" si="42"/>
        <v>234374.99999999997</v>
      </c>
    </row>
    <row r="149" spans="1:30" ht="15.75" thickBot="1" x14ac:dyDescent="0.3">
      <c r="A149" s="7">
        <v>139</v>
      </c>
      <c r="B149" s="14">
        <f t="shared" si="33"/>
        <v>57133267.431749068</v>
      </c>
      <c r="C149" s="19">
        <f t="shared" si="34"/>
        <v>493864.03873805905</v>
      </c>
      <c r="D149" s="14">
        <f>Beg_Balance*I_Period</f>
        <v>380888.44954499381</v>
      </c>
      <c r="E149" s="15">
        <f>ABS(Scheduled_PMT-Accrued_Interest)</f>
        <v>112975.58919306524</v>
      </c>
      <c r="F149" s="17">
        <f>IF(time&lt;=30,1-(1-Use_CPR*time/30)^(1/12),1-(1-Use_CPR)^(1/12))</f>
        <v>1.0596241035318976E-2</v>
      </c>
      <c r="G149" s="16">
        <f>SMM*(Beg_Balance-Scheduled_Principal)</f>
        <v>604200.75626795576</v>
      </c>
      <c r="H149" s="14">
        <f>Service_Fee*Beg_Balance/12</f>
        <v>23805.52809656211</v>
      </c>
      <c r="I149" s="15">
        <f>Scheduled_Principal+Prepaid_Principal</f>
        <v>717176.34546102094</v>
      </c>
      <c r="J149" s="14">
        <f>Accrued_Interest-servicefee</f>
        <v>357082.92144843168</v>
      </c>
      <c r="K149" s="21">
        <f>Total_Principal+Net_Interest</f>
        <v>1074259.2669094526</v>
      </c>
      <c r="M149" s="33">
        <f t="shared" si="35"/>
        <v>0</v>
      </c>
      <c r="N149" s="30">
        <f>(I-Service_Fee)/12*M149</f>
        <v>0</v>
      </c>
      <c r="O149" s="35">
        <f t="shared" si="30"/>
        <v>0</v>
      </c>
      <c r="P149" s="33">
        <f t="shared" si="43"/>
        <v>0</v>
      </c>
      <c r="Q149" s="30">
        <f>(I-Service_Fee)/12*P149</f>
        <v>0</v>
      </c>
      <c r="R149" s="34">
        <f t="shared" si="31"/>
        <v>0</v>
      </c>
      <c r="S149" s="33">
        <f t="shared" si="36"/>
        <v>19633267.431748893</v>
      </c>
      <c r="T149" s="30">
        <f>(I-Service_Fee)/12*S149</f>
        <v>122707.92144843057</v>
      </c>
      <c r="U149" s="35">
        <f t="shared" si="32"/>
        <v>717176.34546102094</v>
      </c>
      <c r="V149" s="34">
        <f t="shared" si="37"/>
        <v>37500000</v>
      </c>
      <c r="W149" s="30">
        <f>(I-Service_Fee)/12*V149</f>
        <v>234374.99999999997</v>
      </c>
      <c r="X149" s="35">
        <f t="shared" si="38"/>
        <v>0</v>
      </c>
      <c r="Y149" s="32"/>
      <c r="Z149" s="32">
        <f t="shared" si="44"/>
        <v>139</v>
      </c>
      <c r="AA149" s="32">
        <f t="shared" si="39"/>
        <v>0</v>
      </c>
      <c r="AB149" s="32">
        <f t="shared" si="40"/>
        <v>0</v>
      </c>
      <c r="AC149" s="32">
        <f t="shared" si="41"/>
        <v>839884.26690945146</v>
      </c>
      <c r="AD149" s="32">
        <f t="shared" si="42"/>
        <v>234374.99999999997</v>
      </c>
    </row>
    <row r="150" spans="1:30" ht="15.75" thickBot="1" x14ac:dyDescent="0.3">
      <c r="A150" s="7">
        <v>140</v>
      </c>
      <c r="B150" s="14">
        <f t="shared" si="33"/>
        <v>56416091.08628805</v>
      </c>
      <c r="C150" s="19">
        <f t="shared" si="34"/>
        <v>488630.93634491449</v>
      </c>
      <c r="D150" s="14">
        <f>Beg_Balance*I_Period</f>
        <v>376107.273908587</v>
      </c>
      <c r="E150" s="15">
        <f>ABS(Scheduled_PMT-Accrued_Interest)</f>
        <v>112523.66243632749</v>
      </c>
      <c r="F150" s="17">
        <f>IF(time&lt;=30,1-(1-Use_CPR*time/30)^(1/12),1-(1-Use_CPR)^(1/12))</f>
        <v>1.0596241035318976E-2</v>
      </c>
      <c r="G150" s="16">
        <f>SMM*(Beg_Balance-Scheduled_Principal)</f>
        <v>596606.17157146637</v>
      </c>
      <c r="H150" s="14">
        <f>Service_Fee*Beg_Balance/12</f>
        <v>23506.704619286687</v>
      </c>
      <c r="I150" s="15">
        <f>Scheduled_Principal+Prepaid_Principal</f>
        <v>709129.8340077938</v>
      </c>
      <c r="J150" s="14">
        <f>Accrued_Interest-servicefee</f>
        <v>352600.5692893003</v>
      </c>
      <c r="K150" s="21">
        <f>Total_Principal+Net_Interest</f>
        <v>1061730.4032970942</v>
      </c>
      <c r="M150" s="33">
        <f t="shared" si="35"/>
        <v>0</v>
      </c>
      <c r="N150" s="30">
        <f>(I-Service_Fee)/12*M150</f>
        <v>0</v>
      </c>
      <c r="O150" s="35">
        <f t="shared" si="30"/>
        <v>0</v>
      </c>
      <c r="P150" s="33">
        <f t="shared" si="43"/>
        <v>0</v>
      </c>
      <c r="Q150" s="30">
        <f>(I-Service_Fee)/12*P150</f>
        <v>0</v>
      </c>
      <c r="R150" s="34">
        <f t="shared" si="31"/>
        <v>0</v>
      </c>
      <c r="S150" s="33">
        <f t="shared" si="36"/>
        <v>18916091.086287871</v>
      </c>
      <c r="T150" s="30">
        <f>(I-Service_Fee)/12*S150</f>
        <v>118225.56928929918</v>
      </c>
      <c r="U150" s="35">
        <f t="shared" si="32"/>
        <v>709129.8340077938</v>
      </c>
      <c r="V150" s="34">
        <f t="shared" si="37"/>
        <v>37500000</v>
      </c>
      <c r="W150" s="30">
        <f>(I-Service_Fee)/12*V150</f>
        <v>234374.99999999997</v>
      </c>
      <c r="X150" s="35">
        <f t="shared" si="38"/>
        <v>0</v>
      </c>
      <c r="Y150" s="32"/>
      <c r="Z150" s="32">
        <f t="shared" si="44"/>
        <v>140</v>
      </c>
      <c r="AA150" s="32">
        <f t="shared" si="39"/>
        <v>0</v>
      </c>
      <c r="AB150" s="32">
        <f t="shared" si="40"/>
        <v>0</v>
      </c>
      <c r="AC150" s="32">
        <f t="shared" si="41"/>
        <v>827355.403297093</v>
      </c>
      <c r="AD150" s="32">
        <f t="shared" si="42"/>
        <v>234374.99999999997</v>
      </c>
    </row>
    <row r="151" spans="1:30" ht="15.75" thickBot="1" x14ac:dyDescent="0.3">
      <c r="A151" s="7">
        <v>141</v>
      </c>
      <c r="B151" s="14">
        <f t="shared" si="33"/>
        <v>55706961.252280258</v>
      </c>
      <c r="C151" s="19">
        <f t="shared" si="34"/>
        <v>483453.28516609018</v>
      </c>
      <c r="D151" s="14">
        <f>Beg_Balance*I_Period</f>
        <v>371379.74168186839</v>
      </c>
      <c r="E151" s="15">
        <f>ABS(Scheduled_PMT-Accrued_Interest)</f>
        <v>112073.54348422179</v>
      </c>
      <c r="F151" s="17">
        <f>IF(time&lt;=30,1-(1-Use_CPR*time/30)^(1/12),1-(1-Use_CPR)^(1/12))</f>
        <v>1.0596241035318976E-2</v>
      </c>
      <c r="G151" s="16">
        <f>SMM*(Beg_Balance-Scheduled_Principal)</f>
        <v>589096.83049389522</v>
      </c>
      <c r="H151" s="14">
        <f>Service_Fee*Beg_Balance/12</f>
        <v>23211.233855116774</v>
      </c>
      <c r="I151" s="15">
        <f>Scheduled_Principal+Prepaid_Principal</f>
        <v>701170.37397811702</v>
      </c>
      <c r="J151" s="14">
        <f>Accrued_Interest-servicefee</f>
        <v>348168.50782675162</v>
      </c>
      <c r="K151" s="21">
        <f>Total_Principal+Net_Interest</f>
        <v>1049338.8818048686</v>
      </c>
      <c r="M151" s="33">
        <f t="shared" si="35"/>
        <v>0</v>
      </c>
      <c r="N151" s="30">
        <f>(I-Service_Fee)/12*M151</f>
        <v>0</v>
      </c>
      <c r="O151" s="35">
        <f t="shared" si="30"/>
        <v>0</v>
      </c>
      <c r="P151" s="33">
        <f t="shared" si="43"/>
        <v>0</v>
      </c>
      <c r="Q151" s="30">
        <f>(I-Service_Fee)/12*P151</f>
        <v>0</v>
      </c>
      <c r="R151" s="34">
        <f t="shared" si="31"/>
        <v>0</v>
      </c>
      <c r="S151" s="33">
        <f t="shared" si="36"/>
        <v>18206961.252280079</v>
      </c>
      <c r="T151" s="30">
        <f>(I-Service_Fee)/12*S151</f>
        <v>113793.50782675049</v>
      </c>
      <c r="U151" s="35">
        <f t="shared" si="32"/>
        <v>701170.37397811702</v>
      </c>
      <c r="V151" s="34">
        <f t="shared" si="37"/>
        <v>37500000</v>
      </c>
      <c r="W151" s="30">
        <f>(I-Service_Fee)/12*V151</f>
        <v>234374.99999999997</v>
      </c>
      <c r="X151" s="35">
        <f t="shared" si="38"/>
        <v>0</v>
      </c>
      <c r="Y151" s="32"/>
      <c r="Z151" s="32">
        <f t="shared" si="44"/>
        <v>141</v>
      </c>
      <c r="AA151" s="32">
        <f t="shared" si="39"/>
        <v>0</v>
      </c>
      <c r="AB151" s="32">
        <f t="shared" si="40"/>
        <v>0</v>
      </c>
      <c r="AC151" s="32">
        <f t="shared" si="41"/>
        <v>814963.88180486753</v>
      </c>
      <c r="AD151" s="32">
        <f t="shared" si="42"/>
        <v>234374.99999999997</v>
      </c>
    </row>
    <row r="152" spans="1:30" ht="15.75" thickBot="1" x14ac:dyDescent="0.3">
      <c r="A152" s="7">
        <v>142</v>
      </c>
      <c r="B152" s="14">
        <f t="shared" si="33"/>
        <v>55005790.878302142</v>
      </c>
      <c r="C152" s="19">
        <f t="shared" si="34"/>
        <v>478330.49762715353</v>
      </c>
      <c r="D152" s="14">
        <f>Beg_Balance*I_Period</f>
        <v>366705.27252201427</v>
      </c>
      <c r="E152" s="15">
        <f>ABS(Scheduled_PMT-Accrued_Interest)</f>
        <v>111625.22510513925</v>
      </c>
      <c r="F152" s="17">
        <f>IF(time&lt;=30,1-(1-Use_CPR*time/30)^(1/12),1-(1-Use_CPR)^(1/12))</f>
        <v>1.0596241035318976E-2</v>
      </c>
      <c r="G152" s="16">
        <f>SMM*(Beg_Balance-Scheduled_Principal)</f>
        <v>581671.81069400359</v>
      </c>
      <c r="H152" s="14">
        <f>Service_Fee*Beg_Balance/12</f>
        <v>22919.079532625892</v>
      </c>
      <c r="I152" s="15">
        <f>Scheduled_Principal+Prepaid_Principal</f>
        <v>693297.0357991429</v>
      </c>
      <c r="J152" s="14">
        <f>Accrued_Interest-servicefee</f>
        <v>343786.19298938836</v>
      </c>
      <c r="K152" s="21">
        <f>Total_Principal+Net_Interest</f>
        <v>1037083.2287885313</v>
      </c>
      <c r="M152" s="33">
        <f t="shared" si="35"/>
        <v>0</v>
      </c>
      <c r="N152" s="30">
        <f>(I-Service_Fee)/12*M152</f>
        <v>0</v>
      </c>
      <c r="O152" s="35">
        <f t="shared" si="30"/>
        <v>0</v>
      </c>
      <c r="P152" s="33">
        <f t="shared" si="43"/>
        <v>0</v>
      </c>
      <c r="Q152" s="30">
        <f>(I-Service_Fee)/12*P152</f>
        <v>0</v>
      </c>
      <c r="R152" s="34">
        <f t="shared" si="31"/>
        <v>0</v>
      </c>
      <c r="S152" s="33">
        <f t="shared" si="36"/>
        <v>17505790.878301963</v>
      </c>
      <c r="T152" s="30">
        <f>(I-Service_Fee)/12*S152</f>
        <v>109411.19298938726</v>
      </c>
      <c r="U152" s="35">
        <f t="shared" si="32"/>
        <v>693297.0357991429</v>
      </c>
      <c r="V152" s="34">
        <f t="shared" si="37"/>
        <v>37500000</v>
      </c>
      <c r="W152" s="30">
        <f>(I-Service_Fee)/12*V152</f>
        <v>234374.99999999997</v>
      </c>
      <c r="X152" s="35">
        <f t="shared" si="38"/>
        <v>0</v>
      </c>
      <c r="Y152" s="32"/>
      <c r="Z152" s="32">
        <f t="shared" si="44"/>
        <v>142</v>
      </c>
      <c r="AA152" s="32">
        <f t="shared" si="39"/>
        <v>0</v>
      </c>
      <c r="AB152" s="32">
        <f t="shared" si="40"/>
        <v>0</v>
      </c>
      <c r="AC152" s="32">
        <f t="shared" si="41"/>
        <v>802708.22878853022</v>
      </c>
      <c r="AD152" s="32">
        <f t="shared" si="42"/>
        <v>234374.99999999997</v>
      </c>
    </row>
    <row r="153" spans="1:30" ht="15.75" thickBot="1" x14ac:dyDescent="0.3">
      <c r="A153" s="7">
        <v>143</v>
      </c>
      <c r="B153" s="14">
        <f t="shared" si="33"/>
        <v>54312493.842502996</v>
      </c>
      <c r="C153" s="19">
        <f t="shared" si="34"/>
        <v>473261.9923797521</v>
      </c>
      <c r="D153" s="14">
        <f>Beg_Balance*I_Period</f>
        <v>362083.29228335334</v>
      </c>
      <c r="E153" s="15">
        <f>ABS(Scheduled_PMT-Accrued_Interest)</f>
        <v>111178.70009639877</v>
      </c>
      <c r="F153" s="17">
        <f>IF(time&lt;=30,1-(1-Use_CPR*time/30)^(1/12),1-(1-Use_CPR)^(1/12))</f>
        <v>1.0596241035318976E-2</v>
      </c>
      <c r="G153" s="16">
        <f>SMM*(Beg_Balance-Scheduled_Principal)</f>
        <v>574330.19968022464</v>
      </c>
      <c r="H153" s="14">
        <f>Service_Fee*Beg_Balance/12</f>
        <v>22630.205767709584</v>
      </c>
      <c r="I153" s="15">
        <f>Scheduled_Principal+Prepaid_Principal</f>
        <v>685508.89977662335</v>
      </c>
      <c r="J153" s="14">
        <f>Accrued_Interest-servicefee</f>
        <v>339453.08651564375</v>
      </c>
      <c r="K153" s="21">
        <f>Total_Principal+Net_Interest</f>
        <v>1024961.9862922671</v>
      </c>
      <c r="M153" s="33">
        <f t="shared" si="35"/>
        <v>0</v>
      </c>
      <c r="N153" s="30">
        <f>(I-Service_Fee)/12*M153</f>
        <v>0</v>
      </c>
      <c r="O153" s="35">
        <f t="shared" si="30"/>
        <v>0</v>
      </c>
      <c r="P153" s="33">
        <f t="shared" si="43"/>
        <v>0</v>
      </c>
      <c r="Q153" s="30">
        <f>(I-Service_Fee)/12*P153</f>
        <v>0</v>
      </c>
      <c r="R153" s="34">
        <f t="shared" si="31"/>
        <v>0</v>
      </c>
      <c r="S153" s="33">
        <f t="shared" si="36"/>
        <v>16812493.842502821</v>
      </c>
      <c r="T153" s="30">
        <f>(I-Service_Fee)/12*S153</f>
        <v>105078.08651564263</v>
      </c>
      <c r="U153" s="35">
        <f t="shared" si="32"/>
        <v>685508.89977662335</v>
      </c>
      <c r="V153" s="34">
        <f t="shared" si="37"/>
        <v>37500000</v>
      </c>
      <c r="W153" s="30">
        <f>(I-Service_Fee)/12*V153</f>
        <v>234374.99999999997</v>
      </c>
      <c r="X153" s="35">
        <f t="shared" si="38"/>
        <v>0</v>
      </c>
      <c r="Y153" s="32"/>
      <c r="Z153" s="32">
        <f t="shared" si="44"/>
        <v>143</v>
      </c>
      <c r="AA153" s="32">
        <f t="shared" si="39"/>
        <v>0</v>
      </c>
      <c r="AB153" s="32">
        <f t="shared" si="40"/>
        <v>0</v>
      </c>
      <c r="AC153" s="32">
        <f t="shared" si="41"/>
        <v>790586.98629226594</v>
      </c>
      <c r="AD153" s="32">
        <f t="shared" si="42"/>
        <v>234374.99999999997</v>
      </c>
    </row>
    <row r="154" spans="1:30" ht="15.75" thickBot="1" x14ac:dyDescent="0.3">
      <c r="A154" s="7">
        <v>144</v>
      </c>
      <c r="B154" s="14">
        <f t="shared" si="33"/>
        <v>53626984.942726374</v>
      </c>
      <c r="C154" s="19">
        <f t="shared" si="34"/>
        <v>468247.19423564099</v>
      </c>
      <c r="D154" s="14">
        <f>Beg_Balance*I_Period</f>
        <v>357513.23295150918</v>
      </c>
      <c r="E154" s="15">
        <f>ABS(Scheduled_PMT-Accrued_Interest)</f>
        <v>110733.9612841318</v>
      </c>
      <c r="F154" s="17">
        <f>IF(time&lt;=30,1-(1-Use_CPR*time/30)^(1/12),1-(1-Use_CPR)^(1/12))</f>
        <v>1.0596241035318976E-2</v>
      </c>
      <c r="G154" s="16">
        <f>SMM*(Beg_Balance-Scheduled_Principal)</f>
        <v>567071.09470598772</v>
      </c>
      <c r="H154" s="14">
        <f>Service_Fee*Beg_Balance/12</f>
        <v>22344.57705946932</v>
      </c>
      <c r="I154" s="15">
        <f>Scheduled_Principal+Prepaid_Principal</f>
        <v>677805.05599011946</v>
      </c>
      <c r="J154" s="14">
        <f>Accrued_Interest-servicefee</f>
        <v>335168.65589203988</v>
      </c>
      <c r="K154" s="21">
        <f>Total_Principal+Net_Interest</f>
        <v>1012973.7118821593</v>
      </c>
      <c r="M154" s="33">
        <f t="shared" si="35"/>
        <v>0</v>
      </c>
      <c r="N154" s="30">
        <f>(I-Service_Fee)/12*M154</f>
        <v>0</v>
      </c>
      <c r="O154" s="35">
        <f t="shared" si="30"/>
        <v>0</v>
      </c>
      <c r="P154" s="33">
        <f t="shared" si="43"/>
        <v>0</v>
      </c>
      <c r="Q154" s="30">
        <f>(I-Service_Fee)/12*P154</f>
        <v>0</v>
      </c>
      <c r="R154" s="34">
        <f t="shared" si="31"/>
        <v>0</v>
      </c>
      <c r="S154" s="33">
        <f t="shared" si="36"/>
        <v>16126984.942726199</v>
      </c>
      <c r="T154" s="30">
        <f>(I-Service_Fee)/12*S154</f>
        <v>100793.65589203873</v>
      </c>
      <c r="U154" s="35">
        <f t="shared" si="32"/>
        <v>677805.05599011946</v>
      </c>
      <c r="V154" s="34">
        <f t="shared" si="37"/>
        <v>37500000</v>
      </c>
      <c r="W154" s="30">
        <f>(I-Service_Fee)/12*V154</f>
        <v>234374.99999999997</v>
      </c>
      <c r="X154" s="35">
        <f t="shared" si="38"/>
        <v>0</v>
      </c>
      <c r="Y154" s="32"/>
      <c r="Z154" s="32">
        <f t="shared" si="44"/>
        <v>144</v>
      </c>
      <c r="AA154" s="32">
        <f t="shared" si="39"/>
        <v>0</v>
      </c>
      <c r="AB154" s="32">
        <f t="shared" si="40"/>
        <v>0</v>
      </c>
      <c r="AC154" s="32">
        <f t="shared" si="41"/>
        <v>778598.71188215818</v>
      </c>
      <c r="AD154" s="32">
        <f t="shared" si="42"/>
        <v>234374.99999999997</v>
      </c>
    </row>
    <row r="155" spans="1:30" ht="15.75" thickBot="1" x14ac:dyDescent="0.3">
      <c r="A155" s="7">
        <v>145</v>
      </c>
      <c r="B155" s="14">
        <f t="shared" si="33"/>
        <v>52949179.886736251</v>
      </c>
      <c r="C155" s="19">
        <f t="shared" si="34"/>
        <v>463285.53410140827</v>
      </c>
      <c r="D155" s="14">
        <f>Beg_Balance*I_Period</f>
        <v>352994.53257824172</v>
      </c>
      <c r="E155" s="15">
        <f>ABS(Scheduled_PMT-Accrued_Interest)</f>
        <v>110291.00152316655</v>
      </c>
      <c r="F155" s="17">
        <f>IF(time&lt;=30,1-(1-Use_CPR*time/30)^(1/12),1-(1-Use_CPR)^(1/12))</f>
        <v>1.0596241035318976E-2</v>
      </c>
      <c r="G155" s="16">
        <f>SMM*(Beg_Balance-Scheduled_Principal)</f>
        <v>559893.60266615462</v>
      </c>
      <c r="H155" s="14">
        <f>Service_Fee*Beg_Balance/12</f>
        <v>22062.158286140108</v>
      </c>
      <c r="I155" s="15">
        <f>Scheduled_Principal+Prepaid_Principal</f>
        <v>670184.60418932117</v>
      </c>
      <c r="J155" s="14">
        <f>Accrued_Interest-servicefee</f>
        <v>330932.37429210159</v>
      </c>
      <c r="K155" s="21">
        <f>Total_Principal+Net_Interest</f>
        <v>1001116.9784814228</v>
      </c>
      <c r="M155" s="33">
        <f t="shared" si="35"/>
        <v>0</v>
      </c>
      <c r="N155" s="30">
        <f>(I-Service_Fee)/12*M155</f>
        <v>0</v>
      </c>
      <c r="O155" s="35">
        <f t="shared" si="30"/>
        <v>0</v>
      </c>
      <c r="P155" s="33">
        <f t="shared" si="43"/>
        <v>0</v>
      </c>
      <c r="Q155" s="30">
        <f>(I-Service_Fee)/12*P155</f>
        <v>0</v>
      </c>
      <c r="R155" s="34">
        <f t="shared" si="31"/>
        <v>0</v>
      </c>
      <c r="S155" s="33">
        <f t="shared" si="36"/>
        <v>15449179.88673608</v>
      </c>
      <c r="T155" s="30">
        <f>(I-Service_Fee)/12*S155</f>
        <v>96557.374292100489</v>
      </c>
      <c r="U155" s="35">
        <f t="shared" si="32"/>
        <v>670184.60418932117</v>
      </c>
      <c r="V155" s="34">
        <f t="shared" si="37"/>
        <v>37500000</v>
      </c>
      <c r="W155" s="30">
        <f>(I-Service_Fee)/12*V155</f>
        <v>234374.99999999997</v>
      </c>
      <c r="X155" s="35">
        <f t="shared" si="38"/>
        <v>0</v>
      </c>
      <c r="Y155" s="32"/>
      <c r="Z155" s="32">
        <f t="shared" si="44"/>
        <v>145</v>
      </c>
      <c r="AA155" s="32">
        <f t="shared" si="39"/>
        <v>0</v>
      </c>
      <c r="AB155" s="32">
        <f t="shared" si="40"/>
        <v>0</v>
      </c>
      <c r="AC155" s="32">
        <f t="shared" si="41"/>
        <v>766741.97848142171</v>
      </c>
      <c r="AD155" s="32">
        <f t="shared" si="42"/>
        <v>234374.99999999997</v>
      </c>
    </row>
    <row r="156" spans="1:30" ht="15.75" thickBot="1" x14ac:dyDescent="0.3">
      <c r="A156" s="7">
        <v>146</v>
      </c>
      <c r="B156" s="14">
        <f t="shared" si="33"/>
        <v>52278995.28254693</v>
      </c>
      <c r="C156" s="19">
        <f t="shared" si="34"/>
        <v>458376.44891389325</v>
      </c>
      <c r="D156" s="14">
        <f>Beg_Balance*I_Period</f>
        <v>348526.63521697954</v>
      </c>
      <c r="E156" s="15">
        <f>ABS(Scheduled_PMT-Accrued_Interest)</f>
        <v>109849.81369691371</v>
      </c>
      <c r="F156" s="17">
        <f>IF(time&lt;=30,1-(1-Use_CPR*time/30)^(1/12),1-(1-Use_CPR)^(1/12))</f>
        <v>1.0596241035318976E-2</v>
      </c>
      <c r="G156" s="16">
        <f>SMM*(Beg_Balance-Scheduled_Principal)</f>
        <v>552796.83999455359</v>
      </c>
      <c r="H156" s="14">
        <f>Service_Fee*Beg_Balance/12</f>
        <v>21782.914701061221</v>
      </c>
      <c r="I156" s="15">
        <f>Scheduled_Principal+Prepaid_Principal</f>
        <v>662646.65369146736</v>
      </c>
      <c r="J156" s="14">
        <f>Accrued_Interest-servicefee</f>
        <v>326743.72051591834</v>
      </c>
      <c r="K156" s="21">
        <f>Total_Principal+Net_Interest</f>
        <v>989390.3742073857</v>
      </c>
      <c r="M156" s="33">
        <f t="shared" si="35"/>
        <v>0</v>
      </c>
      <c r="N156" s="30">
        <f>(I-Service_Fee)/12*M156</f>
        <v>0</v>
      </c>
      <c r="O156" s="35">
        <f t="shared" si="30"/>
        <v>0</v>
      </c>
      <c r="P156" s="33">
        <f t="shared" si="43"/>
        <v>0</v>
      </c>
      <c r="Q156" s="30">
        <f>(I-Service_Fee)/12*P156</f>
        <v>0</v>
      </c>
      <c r="R156" s="34">
        <f t="shared" si="31"/>
        <v>0</v>
      </c>
      <c r="S156" s="33">
        <f t="shared" si="36"/>
        <v>14778995.282546759</v>
      </c>
      <c r="T156" s="30">
        <f>(I-Service_Fee)/12*S156</f>
        <v>92368.72051591723</v>
      </c>
      <c r="U156" s="35">
        <f t="shared" si="32"/>
        <v>662646.65369146736</v>
      </c>
      <c r="V156" s="34">
        <f t="shared" si="37"/>
        <v>37500000</v>
      </c>
      <c r="W156" s="30">
        <f>(I-Service_Fee)/12*V156</f>
        <v>234374.99999999997</v>
      </c>
      <c r="X156" s="35">
        <f t="shared" si="38"/>
        <v>0</v>
      </c>
      <c r="Y156" s="32"/>
      <c r="Z156" s="32">
        <f t="shared" si="44"/>
        <v>146</v>
      </c>
      <c r="AA156" s="32">
        <f t="shared" si="39"/>
        <v>0</v>
      </c>
      <c r="AB156" s="32">
        <f t="shared" si="40"/>
        <v>0</v>
      </c>
      <c r="AC156" s="32">
        <f t="shared" si="41"/>
        <v>755015.37420738465</v>
      </c>
      <c r="AD156" s="32">
        <f t="shared" si="42"/>
        <v>234374.99999999997</v>
      </c>
    </row>
    <row r="157" spans="1:30" ht="15.75" thickBot="1" x14ac:dyDescent="0.3">
      <c r="A157" s="7">
        <v>147</v>
      </c>
      <c r="B157" s="14">
        <f t="shared" si="33"/>
        <v>51616348.628855459</v>
      </c>
      <c r="C157" s="19">
        <f t="shared" si="34"/>
        <v>453519.38157628808</v>
      </c>
      <c r="D157" s="14">
        <f>Beg_Balance*I_Period</f>
        <v>344108.99085903639</v>
      </c>
      <c r="E157" s="15">
        <f>ABS(Scheduled_PMT-Accrued_Interest)</f>
        <v>109410.39071725169</v>
      </c>
      <c r="F157" s="17">
        <f>IF(time&lt;=30,1-(1-Use_CPR*time/30)^(1/12),1-(1-Use_CPR)^(1/12))</f>
        <v>1.0596241035318976E-2</v>
      </c>
      <c r="G157" s="16">
        <f>SMM*(Beg_Balance-Scheduled_Principal)</f>
        <v>545779.93256260012</v>
      </c>
      <c r="H157" s="14">
        <f>Service_Fee*Beg_Balance/12</f>
        <v>21506.811928689775</v>
      </c>
      <c r="I157" s="15">
        <f>Scheduled_Principal+Prepaid_Principal</f>
        <v>655190.32327985181</v>
      </c>
      <c r="J157" s="14">
        <f>Accrued_Interest-servicefee</f>
        <v>322602.17893034662</v>
      </c>
      <c r="K157" s="21">
        <f>Total_Principal+Net_Interest</f>
        <v>977792.50221019844</v>
      </c>
      <c r="M157" s="33">
        <f t="shared" si="35"/>
        <v>0</v>
      </c>
      <c r="N157" s="30">
        <f>(I-Service_Fee)/12*M157</f>
        <v>0</v>
      </c>
      <c r="O157" s="35">
        <f t="shared" si="30"/>
        <v>0</v>
      </c>
      <c r="P157" s="33">
        <f t="shared" si="43"/>
        <v>0</v>
      </c>
      <c r="Q157" s="30">
        <f>(I-Service_Fee)/12*P157</f>
        <v>0</v>
      </c>
      <c r="R157" s="34">
        <f t="shared" si="31"/>
        <v>0</v>
      </c>
      <c r="S157" s="33">
        <f t="shared" si="36"/>
        <v>14116348.628855292</v>
      </c>
      <c r="T157" s="30">
        <f>(I-Service_Fee)/12*S157</f>
        <v>88227.178930345559</v>
      </c>
      <c r="U157" s="35">
        <f t="shared" si="32"/>
        <v>655190.32327985181</v>
      </c>
      <c r="V157" s="34">
        <f t="shared" si="37"/>
        <v>37500000</v>
      </c>
      <c r="W157" s="30">
        <f>(I-Service_Fee)/12*V157</f>
        <v>234374.99999999997</v>
      </c>
      <c r="X157" s="35">
        <f t="shared" si="38"/>
        <v>0</v>
      </c>
      <c r="Y157" s="32"/>
      <c r="Z157" s="32">
        <f t="shared" si="44"/>
        <v>147</v>
      </c>
      <c r="AA157" s="32">
        <f t="shared" si="39"/>
        <v>0</v>
      </c>
      <c r="AB157" s="32">
        <f t="shared" si="40"/>
        <v>0</v>
      </c>
      <c r="AC157" s="32">
        <f t="shared" si="41"/>
        <v>743417.50221019739</v>
      </c>
      <c r="AD157" s="32">
        <f t="shared" si="42"/>
        <v>234374.99999999997</v>
      </c>
    </row>
    <row r="158" spans="1:30" ht="15.75" thickBot="1" x14ac:dyDescent="0.3">
      <c r="A158" s="7">
        <v>148</v>
      </c>
      <c r="B158" s="14">
        <f t="shared" si="33"/>
        <v>50961158.305575609</v>
      </c>
      <c r="C158" s="19">
        <f t="shared" si="34"/>
        <v>448713.78089491685</v>
      </c>
      <c r="D158" s="14">
        <f>Beg_Balance*I_Period</f>
        <v>339741.05537050409</v>
      </c>
      <c r="E158" s="15">
        <f>ABS(Scheduled_PMT-Accrued_Interest)</f>
        <v>108972.72552441276</v>
      </c>
      <c r="F158" s="17">
        <f>IF(time&lt;=30,1-(1-Use_CPR*time/30)^(1/12),1-(1-Use_CPR)^(1/12))</f>
        <v>1.0596241035318976E-2</v>
      </c>
      <c r="G158" s="16">
        <f>SMM*(Beg_Balance-Scheduled_Principal)</f>
        <v>538842.01557899441</v>
      </c>
      <c r="H158" s="14">
        <f>Service_Fee*Beg_Balance/12</f>
        <v>21233.815960656506</v>
      </c>
      <c r="I158" s="15">
        <f>Scheduled_Principal+Prepaid_Principal</f>
        <v>647814.74110340723</v>
      </c>
      <c r="J158" s="14">
        <f>Accrued_Interest-servicefee</f>
        <v>318507.23940984759</v>
      </c>
      <c r="K158" s="21">
        <f>Total_Principal+Net_Interest</f>
        <v>966321.98051325488</v>
      </c>
      <c r="M158" s="33">
        <f t="shared" si="35"/>
        <v>0</v>
      </c>
      <c r="N158" s="30">
        <f>(I-Service_Fee)/12*M158</f>
        <v>0</v>
      </c>
      <c r="O158" s="35">
        <f t="shared" si="30"/>
        <v>0</v>
      </c>
      <c r="P158" s="33">
        <f t="shared" si="43"/>
        <v>0</v>
      </c>
      <c r="Q158" s="30">
        <f>(I-Service_Fee)/12*P158</f>
        <v>0</v>
      </c>
      <c r="R158" s="34">
        <f t="shared" si="31"/>
        <v>0</v>
      </c>
      <c r="S158" s="33">
        <f t="shared" si="36"/>
        <v>13461158.30557544</v>
      </c>
      <c r="T158" s="30">
        <f>(I-Service_Fee)/12*S158</f>
        <v>84132.239409846487</v>
      </c>
      <c r="U158" s="35">
        <f t="shared" si="32"/>
        <v>647814.74110340723</v>
      </c>
      <c r="V158" s="34">
        <f t="shared" si="37"/>
        <v>37500000</v>
      </c>
      <c r="W158" s="30">
        <f>(I-Service_Fee)/12*V158</f>
        <v>234374.99999999997</v>
      </c>
      <c r="X158" s="35">
        <f t="shared" si="38"/>
        <v>0</v>
      </c>
      <c r="Y158" s="32"/>
      <c r="Z158" s="32">
        <f t="shared" si="44"/>
        <v>148</v>
      </c>
      <c r="AA158" s="32">
        <f t="shared" si="39"/>
        <v>0</v>
      </c>
      <c r="AB158" s="32">
        <f t="shared" si="40"/>
        <v>0</v>
      </c>
      <c r="AC158" s="32">
        <f t="shared" si="41"/>
        <v>731946.98051325371</v>
      </c>
      <c r="AD158" s="32">
        <f t="shared" si="42"/>
        <v>234374.99999999997</v>
      </c>
    </row>
    <row r="159" spans="1:30" ht="15.75" thickBot="1" x14ac:dyDescent="0.3">
      <c r="A159" s="7">
        <v>149</v>
      </c>
      <c r="B159" s="14">
        <f t="shared" si="33"/>
        <v>50313343.564472198</v>
      </c>
      <c r="C159" s="19">
        <f t="shared" si="34"/>
        <v>443959.10151668504</v>
      </c>
      <c r="D159" s="14">
        <f>Beg_Balance*I_Period</f>
        <v>335422.29042981466</v>
      </c>
      <c r="E159" s="15">
        <f>ABS(Scheduled_PMT-Accrued_Interest)</f>
        <v>108536.81108687038</v>
      </c>
      <c r="F159" s="17">
        <f>IF(time&lt;=30,1-(1-Use_CPR*time/30)^(1/12),1-(1-Use_CPR)^(1/12))</f>
        <v>1.0596241035318976E-2</v>
      </c>
      <c r="G159" s="16">
        <f>SMM*(Beg_Balance-Scheduled_Principal)</f>
        <v>531982.23349048092</v>
      </c>
      <c r="H159" s="14">
        <f>Service_Fee*Beg_Balance/12</f>
        <v>20963.893151863416</v>
      </c>
      <c r="I159" s="15">
        <f>Scheduled_Principal+Prepaid_Principal</f>
        <v>640519.04457735131</v>
      </c>
      <c r="J159" s="14">
        <f>Accrued_Interest-servicefee</f>
        <v>314458.39727795124</v>
      </c>
      <c r="K159" s="21">
        <f>Total_Principal+Net_Interest</f>
        <v>954977.44185530255</v>
      </c>
      <c r="M159" s="33">
        <f t="shared" si="35"/>
        <v>0</v>
      </c>
      <c r="N159" s="30">
        <f>(I-Service_Fee)/12*M159</f>
        <v>0</v>
      </c>
      <c r="O159" s="35">
        <f t="shared" si="30"/>
        <v>0</v>
      </c>
      <c r="P159" s="33">
        <f t="shared" si="43"/>
        <v>0</v>
      </c>
      <c r="Q159" s="30">
        <f>(I-Service_Fee)/12*P159</f>
        <v>0</v>
      </c>
      <c r="R159" s="34">
        <f t="shared" si="31"/>
        <v>0</v>
      </c>
      <c r="S159" s="33">
        <f t="shared" si="36"/>
        <v>12813343.564472033</v>
      </c>
      <c r="T159" s="30">
        <f>(I-Service_Fee)/12*S159</f>
        <v>80083.397277950193</v>
      </c>
      <c r="U159" s="35">
        <f t="shared" si="32"/>
        <v>640519.04457735131</v>
      </c>
      <c r="V159" s="34">
        <f t="shared" si="37"/>
        <v>37500000</v>
      </c>
      <c r="W159" s="30">
        <f>(I-Service_Fee)/12*V159</f>
        <v>234374.99999999997</v>
      </c>
      <c r="X159" s="35">
        <f t="shared" si="38"/>
        <v>0</v>
      </c>
      <c r="Y159" s="32"/>
      <c r="Z159" s="32">
        <f t="shared" si="44"/>
        <v>149</v>
      </c>
      <c r="AA159" s="32">
        <f t="shared" si="39"/>
        <v>0</v>
      </c>
      <c r="AB159" s="32">
        <f t="shared" si="40"/>
        <v>0</v>
      </c>
      <c r="AC159" s="32">
        <f t="shared" si="41"/>
        <v>720602.4418553015</v>
      </c>
      <c r="AD159" s="32">
        <f t="shared" si="42"/>
        <v>234374.99999999997</v>
      </c>
    </row>
    <row r="160" spans="1:30" ht="15.75" thickBot="1" x14ac:dyDescent="0.3">
      <c r="A160" s="7">
        <v>150</v>
      </c>
      <c r="B160" s="14">
        <f t="shared" si="33"/>
        <v>49672824.519894846</v>
      </c>
      <c r="C160" s="19">
        <f t="shared" si="34"/>
        <v>439254.80386719055</v>
      </c>
      <c r="D160" s="14">
        <f>Beg_Balance*I_Period</f>
        <v>331152.16346596566</v>
      </c>
      <c r="E160" s="15">
        <f>ABS(Scheduled_PMT-Accrued_Interest)</f>
        <v>108102.6404012249</v>
      </c>
      <c r="F160" s="17">
        <f>IF(time&lt;=30,1-(1-Use_CPR*time/30)^(1/12),1-(1-Use_CPR)^(1/12))</f>
        <v>1.0596241035318976E-2</v>
      </c>
      <c r="G160" s="16">
        <f>SMM*(Beg_Balance-Scheduled_Principal)</f>
        <v>525199.73988366267</v>
      </c>
      <c r="H160" s="14">
        <f>Service_Fee*Beg_Balance/12</f>
        <v>20697.010216622853</v>
      </c>
      <c r="I160" s="15">
        <f>Scheduled_Principal+Prepaid_Principal</f>
        <v>633302.38028488751</v>
      </c>
      <c r="J160" s="14">
        <f>Accrued_Interest-servicefee</f>
        <v>310455.15324934281</v>
      </c>
      <c r="K160" s="21">
        <f>Total_Principal+Net_Interest</f>
        <v>943757.53353423032</v>
      </c>
      <c r="M160" s="33">
        <f t="shared" si="35"/>
        <v>0</v>
      </c>
      <c r="N160" s="30">
        <f>(I-Service_Fee)/12*M160</f>
        <v>0</v>
      </c>
      <c r="O160" s="35">
        <f t="shared" si="30"/>
        <v>0</v>
      </c>
      <c r="P160" s="33">
        <f t="shared" si="43"/>
        <v>0</v>
      </c>
      <c r="Q160" s="30">
        <f>(I-Service_Fee)/12*P160</f>
        <v>0</v>
      </c>
      <c r="R160" s="34">
        <f t="shared" si="31"/>
        <v>0</v>
      </c>
      <c r="S160" s="33">
        <f t="shared" si="36"/>
        <v>12172824.519894682</v>
      </c>
      <c r="T160" s="30">
        <f>(I-Service_Fee)/12*S160</f>
        <v>76080.153249341762</v>
      </c>
      <c r="U160" s="35">
        <f t="shared" si="32"/>
        <v>633302.38028488751</v>
      </c>
      <c r="V160" s="34">
        <f t="shared" si="37"/>
        <v>37500000</v>
      </c>
      <c r="W160" s="30">
        <f>(I-Service_Fee)/12*V160</f>
        <v>234374.99999999997</v>
      </c>
      <c r="X160" s="35">
        <f t="shared" si="38"/>
        <v>0</v>
      </c>
      <c r="Y160" s="32"/>
      <c r="Z160" s="32">
        <f t="shared" si="44"/>
        <v>150</v>
      </c>
      <c r="AA160" s="32">
        <f t="shared" si="39"/>
        <v>0</v>
      </c>
      <c r="AB160" s="32">
        <f t="shared" si="40"/>
        <v>0</v>
      </c>
      <c r="AC160" s="32">
        <f t="shared" si="41"/>
        <v>709382.53353422927</v>
      </c>
      <c r="AD160" s="32">
        <f t="shared" si="42"/>
        <v>234374.99999999997</v>
      </c>
    </row>
    <row r="161" spans="1:30" ht="15.75" thickBot="1" x14ac:dyDescent="0.3">
      <c r="A161" s="7">
        <v>151</v>
      </c>
      <c r="B161" s="14">
        <f t="shared" si="33"/>
        <v>49039522.139609955</v>
      </c>
      <c r="C161" s="19">
        <f t="shared" si="34"/>
        <v>434600.35408949206</v>
      </c>
      <c r="D161" s="14">
        <f>Beg_Balance*I_Period</f>
        <v>326930.14759739971</v>
      </c>
      <c r="E161" s="15">
        <f>ABS(Scheduled_PMT-Accrued_Interest)</f>
        <v>107670.20649209234</v>
      </c>
      <c r="F161" s="17">
        <f>IF(time&lt;=30,1-(1-Use_CPR*time/30)^(1/12),1-(1-Use_CPR)^(1/12))</f>
        <v>1.0596241035318976E-2</v>
      </c>
      <c r="G161" s="16">
        <f>SMM*(Beg_Balance-Scheduled_Principal)</f>
        <v>518493.69738785573</v>
      </c>
      <c r="H161" s="14">
        <f>Service_Fee*Beg_Balance/12</f>
        <v>20433.134224837482</v>
      </c>
      <c r="I161" s="15">
        <f>Scheduled_Principal+Prepaid_Principal</f>
        <v>626163.90387994808</v>
      </c>
      <c r="J161" s="14">
        <f>Accrued_Interest-servicefee</f>
        <v>306497.01337256224</v>
      </c>
      <c r="K161" s="21">
        <f>Total_Principal+Net_Interest</f>
        <v>932660.91725251032</v>
      </c>
      <c r="M161" s="33">
        <f t="shared" si="35"/>
        <v>0</v>
      </c>
      <c r="N161" s="30">
        <f>(I-Service_Fee)/12*M161</f>
        <v>0</v>
      </c>
      <c r="O161" s="35">
        <f t="shared" si="30"/>
        <v>0</v>
      </c>
      <c r="P161" s="33">
        <f t="shared" si="43"/>
        <v>0</v>
      </c>
      <c r="Q161" s="30">
        <f>(I-Service_Fee)/12*P161</f>
        <v>0</v>
      </c>
      <c r="R161" s="34">
        <f t="shared" si="31"/>
        <v>0</v>
      </c>
      <c r="S161" s="33">
        <f t="shared" si="36"/>
        <v>11539522.139609795</v>
      </c>
      <c r="T161" s="30">
        <f>(I-Service_Fee)/12*S161</f>
        <v>72122.01337256121</v>
      </c>
      <c r="U161" s="35">
        <f t="shared" si="32"/>
        <v>626163.90387994808</v>
      </c>
      <c r="V161" s="34">
        <f t="shared" si="37"/>
        <v>37500000</v>
      </c>
      <c r="W161" s="30">
        <f>(I-Service_Fee)/12*V161</f>
        <v>234374.99999999997</v>
      </c>
      <c r="X161" s="35">
        <f t="shared" si="38"/>
        <v>0</v>
      </c>
      <c r="Y161" s="32"/>
      <c r="Z161" s="32">
        <f t="shared" si="44"/>
        <v>151</v>
      </c>
      <c r="AA161" s="32">
        <f t="shared" si="39"/>
        <v>0</v>
      </c>
      <c r="AB161" s="32">
        <f t="shared" si="40"/>
        <v>0</v>
      </c>
      <c r="AC161" s="32">
        <f t="shared" si="41"/>
        <v>698285.91725250927</v>
      </c>
      <c r="AD161" s="32">
        <f t="shared" si="42"/>
        <v>234374.99999999997</v>
      </c>
    </row>
    <row r="162" spans="1:30" ht="15.75" thickBot="1" x14ac:dyDescent="0.3">
      <c r="A162" s="7">
        <v>152</v>
      </c>
      <c r="B162" s="14">
        <f t="shared" si="33"/>
        <v>48413358.235730007</v>
      </c>
      <c r="C162" s="19">
        <f t="shared" si="34"/>
        <v>429995.22398352477</v>
      </c>
      <c r="D162" s="14">
        <f>Beg_Balance*I_Period</f>
        <v>322755.72157153342</v>
      </c>
      <c r="E162" s="15">
        <f>ABS(Scheduled_PMT-Accrued_Interest)</f>
        <v>107239.50241199136</v>
      </c>
      <c r="F162" s="17">
        <f>IF(time&lt;=30,1-(1-Use_CPR*time/30)^(1/12),1-(1-Use_CPR)^(1/12))</f>
        <v>1.0596241035318976E-2</v>
      </c>
      <c r="G162" s="16">
        <f>SMM*(Beg_Balance-Scheduled_Principal)</f>
        <v>511863.27757897507</v>
      </c>
      <c r="H162" s="14">
        <f>Service_Fee*Beg_Balance/12</f>
        <v>20172.232598220839</v>
      </c>
      <c r="I162" s="15">
        <f>Scheduled_Principal+Prepaid_Principal</f>
        <v>619102.77999096643</v>
      </c>
      <c r="J162" s="14">
        <f>Accrued_Interest-servicefee</f>
        <v>302583.4889733126</v>
      </c>
      <c r="K162" s="21">
        <f>Total_Principal+Net_Interest</f>
        <v>921686.26896427898</v>
      </c>
      <c r="M162" s="33">
        <f t="shared" si="35"/>
        <v>0</v>
      </c>
      <c r="N162" s="30">
        <f>(I-Service_Fee)/12*M162</f>
        <v>0</v>
      </c>
      <c r="O162" s="35">
        <f t="shared" si="30"/>
        <v>0</v>
      </c>
      <c r="P162" s="33">
        <f t="shared" si="43"/>
        <v>0</v>
      </c>
      <c r="Q162" s="30">
        <f>(I-Service_Fee)/12*P162</f>
        <v>0</v>
      </c>
      <c r="R162" s="34">
        <f t="shared" si="31"/>
        <v>0</v>
      </c>
      <c r="S162" s="33">
        <f t="shared" si="36"/>
        <v>10913358.235729847</v>
      </c>
      <c r="T162" s="30">
        <f>(I-Service_Fee)/12*S162</f>
        <v>68208.488973311541</v>
      </c>
      <c r="U162" s="35">
        <f t="shared" si="32"/>
        <v>619102.77999096643</v>
      </c>
      <c r="V162" s="34">
        <f t="shared" si="37"/>
        <v>37500000</v>
      </c>
      <c r="W162" s="30">
        <f>(I-Service_Fee)/12*V162</f>
        <v>234374.99999999997</v>
      </c>
      <c r="X162" s="35">
        <f t="shared" si="38"/>
        <v>0</v>
      </c>
      <c r="Y162" s="32"/>
      <c r="Z162" s="32">
        <f t="shared" si="44"/>
        <v>152</v>
      </c>
      <c r="AA162" s="32">
        <f t="shared" si="39"/>
        <v>0</v>
      </c>
      <c r="AB162" s="32">
        <f t="shared" si="40"/>
        <v>0</v>
      </c>
      <c r="AC162" s="32">
        <f t="shared" si="41"/>
        <v>687311.26896427793</v>
      </c>
      <c r="AD162" s="32">
        <f t="shared" si="42"/>
        <v>234374.99999999997</v>
      </c>
    </row>
    <row r="163" spans="1:30" ht="15.75" thickBot="1" x14ac:dyDescent="0.3">
      <c r="A163" s="7">
        <v>153</v>
      </c>
      <c r="B163" s="14">
        <f t="shared" si="33"/>
        <v>47794255.455739044</v>
      </c>
      <c r="C163" s="19">
        <f t="shared" si="34"/>
        <v>425438.89094615943</v>
      </c>
      <c r="D163" s="14">
        <f>Beg_Balance*I_Period</f>
        <v>318628.36970492697</v>
      </c>
      <c r="E163" s="15">
        <f>ABS(Scheduled_PMT-Accrued_Interest)</f>
        <v>106810.52124123246</v>
      </c>
      <c r="F163" s="17">
        <f>IF(time&lt;=30,1-(1-Use_CPR*time/30)^(1/12),1-(1-Use_CPR)^(1/12))</f>
        <v>1.0596241035318976E-2</v>
      </c>
      <c r="G163" s="16">
        <f>SMM*(Beg_Balance-Scheduled_Principal)</f>
        <v>505307.66088443977</v>
      </c>
      <c r="H163" s="14">
        <f>Service_Fee*Beg_Balance/12</f>
        <v>19914.273106557936</v>
      </c>
      <c r="I163" s="15">
        <f>Scheduled_Principal+Prepaid_Principal</f>
        <v>612118.18212567223</v>
      </c>
      <c r="J163" s="14">
        <f>Accrued_Interest-servicefee</f>
        <v>298714.09659836901</v>
      </c>
      <c r="K163" s="21">
        <f>Total_Principal+Net_Interest</f>
        <v>910832.2787240413</v>
      </c>
      <c r="M163" s="33">
        <f t="shared" si="35"/>
        <v>0</v>
      </c>
      <c r="N163" s="30">
        <f>(I-Service_Fee)/12*M163</f>
        <v>0</v>
      </c>
      <c r="O163" s="35">
        <f t="shared" si="30"/>
        <v>0</v>
      </c>
      <c r="P163" s="33">
        <f t="shared" si="43"/>
        <v>0</v>
      </c>
      <c r="Q163" s="30">
        <f>(I-Service_Fee)/12*P163</f>
        <v>0</v>
      </c>
      <c r="R163" s="34">
        <f t="shared" si="31"/>
        <v>0</v>
      </c>
      <c r="S163" s="33">
        <f t="shared" si="36"/>
        <v>10294255.45573888</v>
      </c>
      <c r="T163" s="30">
        <f>(I-Service_Fee)/12*S163</f>
        <v>64339.096598367993</v>
      </c>
      <c r="U163" s="35">
        <f t="shared" si="32"/>
        <v>612118.18212567223</v>
      </c>
      <c r="V163" s="34">
        <f t="shared" si="37"/>
        <v>37500000</v>
      </c>
      <c r="W163" s="30">
        <f>(I-Service_Fee)/12*V163</f>
        <v>234374.99999999997</v>
      </c>
      <c r="X163" s="35">
        <f t="shared" si="38"/>
        <v>0</v>
      </c>
      <c r="Y163" s="32"/>
      <c r="Z163" s="32">
        <f t="shared" si="44"/>
        <v>153</v>
      </c>
      <c r="AA163" s="32">
        <f t="shared" si="39"/>
        <v>0</v>
      </c>
      <c r="AB163" s="32">
        <f t="shared" si="40"/>
        <v>0</v>
      </c>
      <c r="AC163" s="32">
        <f t="shared" si="41"/>
        <v>676457.27872404025</v>
      </c>
      <c r="AD163" s="32">
        <f t="shared" si="42"/>
        <v>234374.99999999997</v>
      </c>
    </row>
    <row r="164" spans="1:30" ht="15.75" thickBot="1" x14ac:dyDescent="0.3">
      <c r="A164" s="7">
        <v>154</v>
      </c>
      <c r="B164" s="14">
        <f t="shared" si="33"/>
        <v>47182137.273613371</v>
      </c>
      <c r="C164" s="19">
        <f t="shared" si="34"/>
        <v>420930.83791189507</v>
      </c>
      <c r="D164" s="14">
        <f>Beg_Balance*I_Period</f>
        <v>314547.58182408917</v>
      </c>
      <c r="E164" s="15">
        <f>ABS(Scheduled_PMT-Accrued_Interest)</f>
        <v>106383.2560878059</v>
      </c>
      <c r="F164" s="17">
        <f>IF(time&lt;=30,1-(1-Use_CPR*time/30)^(1/12),1-(1-Use_CPR)^(1/12))</f>
        <v>1.0596241035318976E-2</v>
      </c>
      <c r="G164" s="16">
        <f>SMM*(Beg_Balance-Scheduled_Principal)</f>
        <v>498826.03648908657</v>
      </c>
      <c r="H164" s="14">
        <f>Service_Fee*Beg_Balance/12</f>
        <v>19659.223864005569</v>
      </c>
      <c r="I164" s="15">
        <f>Scheduled_Principal+Prepaid_Principal</f>
        <v>605209.29257689253</v>
      </c>
      <c r="J164" s="14">
        <f>Accrued_Interest-servicefee</f>
        <v>294888.35796008358</v>
      </c>
      <c r="K164" s="21">
        <f>Total_Principal+Net_Interest</f>
        <v>900097.65053697606</v>
      </c>
      <c r="M164" s="33">
        <f t="shared" si="35"/>
        <v>0</v>
      </c>
      <c r="N164" s="30">
        <f>(I-Service_Fee)/12*M164</f>
        <v>0</v>
      </c>
      <c r="O164" s="35">
        <f t="shared" si="30"/>
        <v>0</v>
      </c>
      <c r="P164" s="33">
        <f t="shared" si="43"/>
        <v>0</v>
      </c>
      <c r="Q164" s="30">
        <f>(I-Service_Fee)/12*P164</f>
        <v>0</v>
      </c>
      <c r="R164" s="34">
        <f t="shared" si="31"/>
        <v>0</v>
      </c>
      <c r="S164" s="33">
        <f t="shared" si="36"/>
        <v>9682137.273613207</v>
      </c>
      <c r="T164" s="30">
        <f>(I-Service_Fee)/12*S164</f>
        <v>60513.35796008254</v>
      </c>
      <c r="U164" s="35">
        <f t="shared" si="32"/>
        <v>605209.29257689253</v>
      </c>
      <c r="V164" s="34">
        <f t="shared" si="37"/>
        <v>37500000</v>
      </c>
      <c r="W164" s="30">
        <f>(I-Service_Fee)/12*V164</f>
        <v>234374.99999999997</v>
      </c>
      <c r="X164" s="35">
        <f t="shared" si="38"/>
        <v>0</v>
      </c>
      <c r="Y164" s="32"/>
      <c r="Z164" s="32">
        <f t="shared" si="44"/>
        <v>154</v>
      </c>
      <c r="AA164" s="32">
        <f t="shared" si="39"/>
        <v>0</v>
      </c>
      <c r="AB164" s="32">
        <f t="shared" si="40"/>
        <v>0</v>
      </c>
      <c r="AC164" s="32">
        <f t="shared" si="41"/>
        <v>665722.65053697512</v>
      </c>
      <c r="AD164" s="32">
        <f t="shared" si="42"/>
        <v>234374.99999999997</v>
      </c>
    </row>
    <row r="165" spans="1:30" ht="15.75" thickBot="1" x14ac:dyDescent="0.3">
      <c r="A165" s="7">
        <v>155</v>
      </c>
      <c r="B165" s="14">
        <f t="shared" si="33"/>
        <v>46576927.981036477</v>
      </c>
      <c r="C165" s="19">
        <f t="shared" si="34"/>
        <v>416470.55329418182</v>
      </c>
      <c r="D165" s="14">
        <f>Beg_Balance*I_Period</f>
        <v>310512.85320690984</v>
      </c>
      <c r="E165" s="15">
        <f>ABS(Scheduled_PMT-Accrued_Interest)</f>
        <v>105957.70008727198</v>
      </c>
      <c r="F165" s="17">
        <f>IF(time&lt;=30,1-(1-Use_CPR*time/30)^(1/12),1-(1-Use_CPR)^(1/12))</f>
        <v>1.0596241035318976E-2</v>
      </c>
      <c r="G165" s="16">
        <f>SMM*(Beg_Balance-Scheduled_Principal)</f>
        <v>492417.60224208259</v>
      </c>
      <c r="H165" s="14">
        <f>Service_Fee*Beg_Balance/12</f>
        <v>19407.053325431865</v>
      </c>
      <c r="I165" s="15">
        <f>Scheduled_Principal+Prepaid_Principal</f>
        <v>598375.30232935457</v>
      </c>
      <c r="J165" s="14">
        <f>Accrued_Interest-servicefee</f>
        <v>291105.79988147796</v>
      </c>
      <c r="K165" s="21">
        <f>Total_Principal+Net_Interest</f>
        <v>889481.10221083253</v>
      </c>
      <c r="M165" s="33">
        <f t="shared" si="35"/>
        <v>0</v>
      </c>
      <c r="N165" s="30">
        <f>(I-Service_Fee)/12*M165</f>
        <v>0</v>
      </c>
      <c r="O165" s="35">
        <f t="shared" si="30"/>
        <v>0</v>
      </c>
      <c r="P165" s="33">
        <f t="shared" si="43"/>
        <v>0</v>
      </c>
      <c r="Q165" s="30">
        <f>(I-Service_Fee)/12*P165</f>
        <v>0</v>
      </c>
      <c r="R165" s="34">
        <f t="shared" si="31"/>
        <v>0</v>
      </c>
      <c r="S165" s="33">
        <f t="shared" si="36"/>
        <v>9076927.9810363147</v>
      </c>
      <c r="T165" s="30">
        <f>(I-Service_Fee)/12*S165</f>
        <v>56730.79988147696</v>
      </c>
      <c r="U165" s="35">
        <f t="shared" si="32"/>
        <v>598375.30232935457</v>
      </c>
      <c r="V165" s="34">
        <f t="shared" si="37"/>
        <v>37500000</v>
      </c>
      <c r="W165" s="30">
        <f>(I-Service_Fee)/12*V165</f>
        <v>234374.99999999997</v>
      </c>
      <c r="X165" s="35">
        <f t="shared" si="38"/>
        <v>0</v>
      </c>
      <c r="Y165" s="32"/>
      <c r="Z165" s="32">
        <f t="shared" si="44"/>
        <v>155</v>
      </c>
      <c r="AA165" s="32">
        <f t="shared" si="39"/>
        <v>0</v>
      </c>
      <c r="AB165" s="32">
        <f t="shared" si="40"/>
        <v>0</v>
      </c>
      <c r="AC165" s="32">
        <f t="shared" si="41"/>
        <v>655106.10221083148</v>
      </c>
      <c r="AD165" s="32">
        <f t="shared" si="42"/>
        <v>234374.99999999997</v>
      </c>
    </row>
    <row r="166" spans="1:30" ht="15.75" thickBot="1" x14ac:dyDescent="0.3">
      <c r="A166" s="7">
        <v>156</v>
      </c>
      <c r="B166" s="14">
        <f t="shared" si="33"/>
        <v>45978552.678707123</v>
      </c>
      <c r="C166" s="19">
        <f t="shared" si="34"/>
        <v>412057.53092736413</v>
      </c>
      <c r="D166" s="14">
        <f>Beg_Balance*I_Period</f>
        <v>306523.68452471419</v>
      </c>
      <c r="E166" s="15">
        <f>ABS(Scheduled_PMT-Accrued_Interest)</f>
        <v>105533.84640264994</v>
      </c>
      <c r="F166" s="17">
        <f>IF(time&lt;=30,1-(1-Use_CPR*time/30)^(1/12),1-(1-Use_CPR)^(1/12))</f>
        <v>1.0596241035318976E-2</v>
      </c>
      <c r="G166" s="16">
        <f>SMM*(Beg_Balance-Scheduled_Principal)</f>
        <v>486081.5645648248</v>
      </c>
      <c r="H166" s="14">
        <f>Service_Fee*Beg_Balance/12</f>
        <v>19157.730282794637</v>
      </c>
      <c r="I166" s="15">
        <f>Scheduled_Principal+Prepaid_Principal</f>
        <v>591615.4109674748</v>
      </c>
      <c r="J166" s="14">
        <f>Accrued_Interest-servicefee</f>
        <v>287365.95424191956</v>
      </c>
      <c r="K166" s="21">
        <f>Total_Principal+Net_Interest</f>
        <v>878981.36520939437</v>
      </c>
      <c r="M166" s="33">
        <f t="shared" si="35"/>
        <v>0</v>
      </c>
      <c r="N166" s="30">
        <f>(I-Service_Fee)/12*M166</f>
        <v>0</v>
      </c>
      <c r="O166" s="35">
        <f t="shared" si="30"/>
        <v>0</v>
      </c>
      <c r="P166" s="33">
        <f t="shared" si="43"/>
        <v>0</v>
      </c>
      <c r="Q166" s="30">
        <f>(I-Service_Fee)/12*P166</f>
        <v>0</v>
      </c>
      <c r="R166" s="34">
        <f t="shared" si="31"/>
        <v>0</v>
      </c>
      <c r="S166" s="33">
        <f t="shared" si="36"/>
        <v>8478552.6787069608</v>
      </c>
      <c r="T166" s="30">
        <f>(I-Service_Fee)/12*S166</f>
        <v>52990.954241918502</v>
      </c>
      <c r="U166" s="35">
        <f t="shared" si="32"/>
        <v>591615.4109674748</v>
      </c>
      <c r="V166" s="34">
        <f t="shared" si="37"/>
        <v>37500000</v>
      </c>
      <c r="W166" s="30">
        <f>(I-Service_Fee)/12*V166</f>
        <v>234374.99999999997</v>
      </c>
      <c r="X166" s="35">
        <f t="shared" si="38"/>
        <v>0</v>
      </c>
      <c r="Y166" s="32"/>
      <c r="Z166" s="32">
        <f t="shared" si="44"/>
        <v>156</v>
      </c>
      <c r="AA166" s="32">
        <f t="shared" si="39"/>
        <v>0</v>
      </c>
      <c r="AB166" s="32">
        <f t="shared" si="40"/>
        <v>0</v>
      </c>
      <c r="AC166" s="32">
        <f t="shared" si="41"/>
        <v>644606.36520939332</v>
      </c>
      <c r="AD166" s="32">
        <f t="shared" si="42"/>
        <v>234374.99999999997</v>
      </c>
    </row>
    <row r="167" spans="1:30" ht="15.75" thickBot="1" x14ac:dyDescent="0.3">
      <c r="A167" s="7">
        <v>157</v>
      </c>
      <c r="B167" s="14">
        <f t="shared" si="33"/>
        <v>45386937.267739646</v>
      </c>
      <c r="C167" s="19">
        <f t="shared" si="34"/>
        <v>407691.27000923932</v>
      </c>
      <c r="D167" s="14">
        <f>Beg_Balance*I_Period</f>
        <v>302579.58178493101</v>
      </c>
      <c r="E167" s="15">
        <f>ABS(Scheduled_PMT-Accrued_Interest)</f>
        <v>105111.68822430831</v>
      </c>
      <c r="F167" s="17">
        <f>IF(time&lt;=30,1-(1-Use_CPR*time/30)^(1/12),1-(1-Use_CPR)^(1/12))</f>
        <v>1.0596241035318976E-2</v>
      </c>
      <c r="G167" s="16">
        <f>SMM*(Beg_Balance-Scheduled_Principal)</f>
        <v>479817.13835981692</v>
      </c>
      <c r="H167" s="14">
        <f>Service_Fee*Beg_Balance/12</f>
        <v>18911.223861558185</v>
      </c>
      <c r="I167" s="15">
        <f>Scheduled_Principal+Prepaid_Principal</f>
        <v>584928.82658412517</v>
      </c>
      <c r="J167" s="14">
        <f>Accrued_Interest-servicefee</f>
        <v>283668.35792337282</v>
      </c>
      <c r="K167" s="21">
        <f>Total_Principal+Net_Interest</f>
        <v>868597.18450749805</v>
      </c>
      <c r="M167" s="33">
        <f t="shared" si="35"/>
        <v>0</v>
      </c>
      <c r="N167" s="30">
        <f>(I-Service_Fee)/12*M167</f>
        <v>0</v>
      </c>
      <c r="O167" s="35">
        <f t="shared" si="30"/>
        <v>0</v>
      </c>
      <c r="P167" s="33">
        <f t="shared" si="43"/>
        <v>0</v>
      </c>
      <c r="Q167" s="30">
        <f>(I-Service_Fee)/12*P167</f>
        <v>0</v>
      </c>
      <c r="R167" s="34">
        <f t="shared" si="31"/>
        <v>0</v>
      </c>
      <c r="S167" s="33">
        <f t="shared" si="36"/>
        <v>7886937.2677394859</v>
      </c>
      <c r="T167" s="30">
        <f>(I-Service_Fee)/12*S167</f>
        <v>49293.357923371783</v>
      </c>
      <c r="U167" s="35">
        <f t="shared" si="32"/>
        <v>584928.82658412517</v>
      </c>
      <c r="V167" s="34">
        <f t="shared" si="37"/>
        <v>37500000</v>
      </c>
      <c r="W167" s="30">
        <f>(I-Service_Fee)/12*V167</f>
        <v>234374.99999999997</v>
      </c>
      <c r="X167" s="35">
        <f t="shared" si="38"/>
        <v>0</v>
      </c>
      <c r="Y167" s="32"/>
      <c r="Z167" s="32">
        <f t="shared" si="44"/>
        <v>157</v>
      </c>
      <c r="AA167" s="32">
        <f t="shared" si="39"/>
        <v>0</v>
      </c>
      <c r="AB167" s="32">
        <f t="shared" si="40"/>
        <v>0</v>
      </c>
      <c r="AC167" s="32">
        <f t="shared" si="41"/>
        <v>634222.184507497</v>
      </c>
      <c r="AD167" s="32">
        <f t="shared" si="42"/>
        <v>234374.99999999997</v>
      </c>
    </row>
    <row r="168" spans="1:30" ht="15.75" thickBot="1" x14ac:dyDescent="0.3">
      <c r="A168" s="7">
        <v>158</v>
      </c>
      <c r="B168" s="14">
        <f t="shared" si="33"/>
        <v>44802008.441155523</v>
      </c>
      <c r="C168" s="19">
        <f t="shared" si="34"/>
        <v>403371.2750442262</v>
      </c>
      <c r="D168" s="14">
        <f>Beg_Balance*I_Period</f>
        <v>298680.05627437017</v>
      </c>
      <c r="E168" s="15">
        <f>ABS(Scheduled_PMT-Accrued_Interest)</f>
        <v>104691.21876985603</v>
      </c>
      <c r="F168" s="17">
        <f>IF(time&lt;=30,1-(1-Use_CPR*time/30)^(1/12),1-(1-Use_CPR)^(1/12))</f>
        <v>1.0596241035318976E-2</v>
      </c>
      <c r="G168" s="16">
        <f>SMM*(Beg_Balance-Scheduled_Principal)</f>
        <v>473623.54692051263</v>
      </c>
      <c r="H168" s="14">
        <f>Service_Fee*Beg_Balance/12</f>
        <v>18667.503517148136</v>
      </c>
      <c r="I168" s="15">
        <f>Scheduled_Principal+Prepaid_Principal</f>
        <v>578314.7656903686</v>
      </c>
      <c r="J168" s="14">
        <f>Accrued_Interest-servicefee</f>
        <v>280012.55275722203</v>
      </c>
      <c r="K168" s="21">
        <f>Total_Principal+Net_Interest</f>
        <v>858327.31844759057</v>
      </c>
      <c r="M168" s="33">
        <f t="shared" si="35"/>
        <v>0</v>
      </c>
      <c r="N168" s="30">
        <f>(I-Service_Fee)/12*M168</f>
        <v>0</v>
      </c>
      <c r="O168" s="35">
        <f t="shared" si="30"/>
        <v>0</v>
      </c>
      <c r="P168" s="33">
        <f t="shared" si="43"/>
        <v>0</v>
      </c>
      <c r="Q168" s="30">
        <f>(I-Service_Fee)/12*P168</f>
        <v>0</v>
      </c>
      <c r="R168" s="34">
        <f t="shared" si="31"/>
        <v>0</v>
      </c>
      <c r="S168" s="33">
        <f t="shared" si="36"/>
        <v>7302008.441155361</v>
      </c>
      <c r="T168" s="30">
        <f>(I-Service_Fee)/12*S168</f>
        <v>45637.552757221005</v>
      </c>
      <c r="U168" s="35">
        <f t="shared" si="32"/>
        <v>578314.7656903686</v>
      </c>
      <c r="V168" s="34">
        <f t="shared" si="37"/>
        <v>37500000</v>
      </c>
      <c r="W168" s="30">
        <f>(I-Service_Fee)/12*V168</f>
        <v>234374.99999999997</v>
      </c>
      <c r="X168" s="35">
        <f t="shared" si="38"/>
        <v>0</v>
      </c>
      <c r="Y168" s="32"/>
      <c r="Z168" s="32">
        <f t="shared" si="44"/>
        <v>158</v>
      </c>
      <c r="AA168" s="32">
        <f t="shared" si="39"/>
        <v>0</v>
      </c>
      <c r="AB168" s="32">
        <f t="shared" si="40"/>
        <v>0</v>
      </c>
      <c r="AC168" s="32">
        <f t="shared" si="41"/>
        <v>623952.31844758964</v>
      </c>
      <c r="AD168" s="32">
        <f t="shared" si="42"/>
        <v>234374.99999999997</v>
      </c>
    </row>
    <row r="169" spans="1:30" ht="15.75" thickBot="1" x14ac:dyDescent="0.3">
      <c r="A169" s="7">
        <v>159</v>
      </c>
      <c r="B169" s="14">
        <f t="shared" si="33"/>
        <v>44223693.675465152</v>
      </c>
      <c r="C169" s="19">
        <f t="shared" si="34"/>
        <v>399097.05578713358</v>
      </c>
      <c r="D169" s="14">
        <f>Beg_Balance*I_Period</f>
        <v>294824.62450310105</v>
      </c>
      <c r="E169" s="15">
        <f>ABS(Scheduled_PMT-Accrued_Interest)</f>
        <v>104272.43128403253</v>
      </c>
      <c r="F169" s="17">
        <f>IF(time&lt;=30,1-(1-Use_CPR*time/30)^(1/12),1-(1-Use_CPR)^(1/12))</f>
        <v>1.0596241035318976E-2</v>
      </c>
      <c r="G169" s="16">
        <f>SMM*(Beg_Balance-Scheduled_Principal)</f>
        <v>467500.02184211579</v>
      </c>
      <c r="H169" s="14">
        <f>Service_Fee*Beg_Balance/12</f>
        <v>18426.539031443815</v>
      </c>
      <c r="I169" s="15">
        <f>Scheduled_Principal+Prepaid_Principal</f>
        <v>571772.45312614832</v>
      </c>
      <c r="J169" s="14">
        <f>Accrued_Interest-servicefee</f>
        <v>276398.08547165722</v>
      </c>
      <c r="K169" s="21">
        <f>Total_Principal+Net_Interest</f>
        <v>848170.53859780554</v>
      </c>
      <c r="M169" s="33">
        <f t="shared" si="35"/>
        <v>0</v>
      </c>
      <c r="N169" s="30">
        <f>(I-Service_Fee)/12*M169</f>
        <v>0</v>
      </c>
      <c r="O169" s="35">
        <f t="shared" si="30"/>
        <v>0</v>
      </c>
      <c r="P169" s="33">
        <f t="shared" si="43"/>
        <v>0</v>
      </c>
      <c r="Q169" s="30">
        <f>(I-Service_Fee)/12*P169</f>
        <v>0</v>
      </c>
      <c r="R169" s="34">
        <f t="shared" si="31"/>
        <v>0</v>
      </c>
      <c r="S169" s="33">
        <f t="shared" si="36"/>
        <v>6723693.6754649924</v>
      </c>
      <c r="T169" s="30">
        <f>(I-Service_Fee)/12*S169</f>
        <v>42023.085471656203</v>
      </c>
      <c r="U169" s="35">
        <f t="shared" si="32"/>
        <v>571772.45312614832</v>
      </c>
      <c r="V169" s="34">
        <f t="shared" si="37"/>
        <v>37500000</v>
      </c>
      <c r="W169" s="30">
        <f>(I-Service_Fee)/12*V169</f>
        <v>234374.99999999997</v>
      </c>
      <c r="X169" s="35">
        <f t="shared" si="38"/>
        <v>0</v>
      </c>
      <c r="Y169" s="32"/>
      <c r="Z169" s="32">
        <f t="shared" si="44"/>
        <v>159</v>
      </c>
      <c r="AA169" s="32">
        <f t="shared" si="39"/>
        <v>0</v>
      </c>
      <c r="AB169" s="32">
        <f t="shared" si="40"/>
        <v>0</v>
      </c>
      <c r="AC169" s="32">
        <f t="shared" si="41"/>
        <v>613795.53859780449</v>
      </c>
      <c r="AD169" s="32">
        <f t="shared" si="42"/>
        <v>234374.99999999997</v>
      </c>
    </row>
    <row r="170" spans="1:30" ht="15.75" thickBot="1" x14ac:dyDescent="0.3">
      <c r="A170" s="7">
        <v>160</v>
      </c>
      <c r="B170" s="14">
        <f t="shared" si="33"/>
        <v>43651921.222339004</v>
      </c>
      <c r="C170" s="19">
        <f t="shared" si="34"/>
        <v>394868.1271875269</v>
      </c>
      <c r="D170" s="14">
        <f>Beg_Balance*I_Period</f>
        <v>291012.80814892671</v>
      </c>
      <c r="E170" s="15">
        <f>ABS(Scheduled_PMT-Accrued_Interest)</f>
        <v>103855.3190386002</v>
      </c>
      <c r="F170" s="17">
        <f>IF(time&lt;=30,1-(1-Use_CPR*time/30)^(1/12),1-(1-Use_CPR)^(1/12))</f>
        <v>1.0596241035318976E-2</v>
      </c>
      <c r="G170" s="16">
        <f>SMM*(Beg_Balance-Scheduled_Principal)</f>
        <v>461445.80293332686</v>
      </c>
      <c r="H170" s="14">
        <f>Service_Fee*Beg_Balance/12</f>
        <v>18188.300509307919</v>
      </c>
      <c r="I170" s="15">
        <f>Scheduled_Principal+Prepaid_Principal</f>
        <v>565301.12197192712</v>
      </c>
      <c r="J170" s="14">
        <f>Accrued_Interest-servicefee</f>
        <v>272824.50763961877</v>
      </c>
      <c r="K170" s="21">
        <f>Total_Principal+Net_Interest</f>
        <v>838125.62961154594</v>
      </c>
      <c r="M170" s="33">
        <f t="shared" si="35"/>
        <v>0</v>
      </c>
      <c r="N170" s="30">
        <f>(I-Service_Fee)/12*M170</f>
        <v>0</v>
      </c>
      <c r="O170" s="35">
        <f t="shared" si="30"/>
        <v>0</v>
      </c>
      <c r="P170" s="33">
        <f t="shared" si="43"/>
        <v>0</v>
      </c>
      <c r="Q170" s="30">
        <f>(I-Service_Fee)/12*P170</f>
        <v>0</v>
      </c>
      <c r="R170" s="34">
        <f t="shared" si="31"/>
        <v>0</v>
      </c>
      <c r="S170" s="33">
        <f t="shared" si="36"/>
        <v>6151921.2223388441</v>
      </c>
      <c r="T170" s="30">
        <f>(I-Service_Fee)/12*S170</f>
        <v>38449.507639617776</v>
      </c>
      <c r="U170" s="35">
        <f t="shared" si="32"/>
        <v>565301.12197192712</v>
      </c>
      <c r="V170" s="34">
        <f t="shared" si="37"/>
        <v>37500000</v>
      </c>
      <c r="W170" s="30">
        <f>(I-Service_Fee)/12*V170</f>
        <v>234374.99999999997</v>
      </c>
      <c r="X170" s="35">
        <f t="shared" si="38"/>
        <v>0</v>
      </c>
      <c r="Y170" s="32"/>
      <c r="Z170" s="32">
        <f t="shared" si="44"/>
        <v>160</v>
      </c>
      <c r="AA170" s="32">
        <f t="shared" si="39"/>
        <v>0</v>
      </c>
      <c r="AB170" s="32">
        <f t="shared" si="40"/>
        <v>0</v>
      </c>
      <c r="AC170" s="32">
        <f t="shared" si="41"/>
        <v>603750.62961154489</v>
      </c>
      <c r="AD170" s="32">
        <f t="shared" si="42"/>
        <v>234374.99999999997</v>
      </c>
    </row>
    <row r="171" spans="1:30" ht="15.75" thickBot="1" x14ac:dyDescent="0.3">
      <c r="A171" s="7">
        <v>161</v>
      </c>
      <c r="B171" s="14">
        <f t="shared" si="33"/>
        <v>43086620.100367077</v>
      </c>
      <c r="C171" s="19">
        <f t="shared" si="34"/>
        <v>390684.00933468289</v>
      </c>
      <c r="D171" s="14">
        <f>Beg_Balance*I_Period</f>
        <v>287244.13400244719</v>
      </c>
      <c r="E171" s="15">
        <f>ABS(Scheduled_PMT-Accrued_Interest)</f>
        <v>103439.87533223571</v>
      </c>
      <c r="F171" s="17">
        <f>IF(time&lt;=30,1-(1-Use_CPR*time/30)^(1/12),1-(1-Use_CPR)^(1/12))</f>
        <v>1.0596241035318976E-2</v>
      </c>
      <c r="G171" s="16">
        <f>SMM*(Beg_Balance-Scheduled_Principal)</f>
        <v>455460.13812902535</v>
      </c>
      <c r="H171" s="14">
        <f>Service_Fee*Beg_Balance/12</f>
        <v>17952.758375152949</v>
      </c>
      <c r="I171" s="15">
        <f>Scheduled_Principal+Prepaid_Principal</f>
        <v>558900.01346126106</v>
      </c>
      <c r="J171" s="14">
        <f>Accrued_Interest-servicefee</f>
        <v>269291.37562729424</v>
      </c>
      <c r="K171" s="21">
        <f>Total_Principal+Net_Interest</f>
        <v>828191.38908855524</v>
      </c>
      <c r="M171" s="33">
        <f t="shared" si="35"/>
        <v>0</v>
      </c>
      <c r="N171" s="30">
        <f>(I-Service_Fee)/12*M171</f>
        <v>0</v>
      </c>
      <c r="O171" s="35">
        <f t="shared" si="30"/>
        <v>0</v>
      </c>
      <c r="P171" s="33">
        <f t="shared" si="43"/>
        <v>0</v>
      </c>
      <c r="Q171" s="30">
        <f>(I-Service_Fee)/12*P171</f>
        <v>0</v>
      </c>
      <c r="R171" s="34">
        <f t="shared" si="31"/>
        <v>0</v>
      </c>
      <c r="S171" s="33">
        <f t="shared" si="36"/>
        <v>5586620.1003669165</v>
      </c>
      <c r="T171" s="30">
        <f>(I-Service_Fee)/12*S171</f>
        <v>34916.375627293222</v>
      </c>
      <c r="U171" s="35">
        <f t="shared" si="32"/>
        <v>558900.01346126106</v>
      </c>
      <c r="V171" s="34">
        <f t="shared" si="37"/>
        <v>37500000</v>
      </c>
      <c r="W171" s="30">
        <f>(I-Service_Fee)/12*V171</f>
        <v>234374.99999999997</v>
      </c>
      <c r="X171" s="35">
        <f t="shared" si="38"/>
        <v>0</v>
      </c>
      <c r="Y171" s="32"/>
      <c r="Z171" s="32">
        <f t="shared" si="44"/>
        <v>161</v>
      </c>
      <c r="AA171" s="32">
        <f t="shared" si="39"/>
        <v>0</v>
      </c>
      <c r="AB171" s="32">
        <f t="shared" si="40"/>
        <v>0</v>
      </c>
      <c r="AC171" s="32">
        <f t="shared" si="41"/>
        <v>593816.38908855431</v>
      </c>
      <c r="AD171" s="32">
        <f t="shared" si="42"/>
        <v>234374.99999999997</v>
      </c>
    </row>
    <row r="172" spans="1:30" ht="15.75" thickBot="1" x14ac:dyDescent="0.3">
      <c r="A172" s="7">
        <v>162</v>
      </c>
      <c r="B172" s="14">
        <f t="shared" si="33"/>
        <v>42527720.086905815</v>
      </c>
      <c r="C172" s="19">
        <f t="shared" si="34"/>
        <v>386544.22740312776</v>
      </c>
      <c r="D172" s="14">
        <f>Beg_Balance*I_Period</f>
        <v>283518.13391270547</v>
      </c>
      <c r="E172" s="15">
        <f>ABS(Scheduled_PMT-Accrued_Interest)</f>
        <v>103026.0934904223</v>
      </c>
      <c r="F172" s="17">
        <f>IF(time&lt;=30,1-(1-Use_CPR*time/30)^(1/12),1-(1-Use_CPR)^(1/12))</f>
        <v>1.0596241035318976E-2</v>
      </c>
      <c r="G172" s="16">
        <f>SMM*(Beg_Balance-Scheduled_Principal)</f>
        <v>449542.28340387868</v>
      </c>
      <c r="H172" s="14">
        <f>Service_Fee*Beg_Balance/12</f>
        <v>17719.883369544088</v>
      </c>
      <c r="I172" s="15">
        <f>Scheduled_Principal+Prepaid_Principal</f>
        <v>552568.37689430104</v>
      </c>
      <c r="J172" s="14">
        <f>Accrued_Interest-servicefee</f>
        <v>265798.25054316135</v>
      </c>
      <c r="K172" s="21">
        <f>Total_Principal+Net_Interest</f>
        <v>818366.62743746233</v>
      </c>
      <c r="M172" s="33">
        <f t="shared" si="35"/>
        <v>0</v>
      </c>
      <c r="N172" s="30">
        <f>(I-Service_Fee)/12*M172</f>
        <v>0</v>
      </c>
      <c r="O172" s="35">
        <f t="shared" si="30"/>
        <v>0</v>
      </c>
      <c r="P172" s="33">
        <f t="shared" si="43"/>
        <v>0</v>
      </c>
      <c r="Q172" s="30">
        <f>(I-Service_Fee)/12*P172</f>
        <v>0</v>
      </c>
      <c r="R172" s="34">
        <f t="shared" si="31"/>
        <v>0</v>
      </c>
      <c r="S172" s="33">
        <f t="shared" si="36"/>
        <v>5027720.0869056555</v>
      </c>
      <c r="T172" s="30">
        <f>(I-Service_Fee)/12*S172</f>
        <v>31423.250543160342</v>
      </c>
      <c r="U172" s="35">
        <f t="shared" si="32"/>
        <v>552568.37689430104</v>
      </c>
      <c r="V172" s="34">
        <f t="shared" si="37"/>
        <v>37500000</v>
      </c>
      <c r="W172" s="30">
        <f>(I-Service_Fee)/12*V172</f>
        <v>234374.99999999997</v>
      </c>
      <c r="X172" s="35">
        <f t="shared" si="38"/>
        <v>0</v>
      </c>
      <c r="Y172" s="32"/>
      <c r="Z172" s="32">
        <f t="shared" si="44"/>
        <v>162</v>
      </c>
      <c r="AA172" s="32">
        <f t="shared" si="39"/>
        <v>0</v>
      </c>
      <c r="AB172" s="32">
        <f t="shared" si="40"/>
        <v>0</v>
      </c>
      <c r="AC172" s="32">
        <f t="shared" si="41"/>
        <v>583991.6274374614</v>
      </c>
      <c r="AD172" s="32">
        <f t="shared" si="42"/>
        <v>234374.99999999997</v>
      </c>
    </row>
    <row r="173" spans="1:30" ht="15.75" thickBot="1" x14ac:dyDescent="0.3">
      <c r="A173" s="7">
        <v>163</v>
      </c>
      <c r="B173" s="14">
        <f t="shared" si="33"/>
        <v>41975151.710011512</v>
      </c>
      <c r="C173" s="19">
        <f t="shared" si="34"/>
        <v>382448.31159875309</v>
      </c>
      <c r="D173" s="14">
        <f>Beg_Balance*I_Period</f>
        <v>279834.34473341011</v>
      </c>
      <c r="E173" s="15">
        <f>ABS(Scheduled_PMT-Accrued_Interest)</f>
        <v>102613.96686534298</v>
      </c>
      <c r="F173" s="17">
        <f>IF(time&lt;=30,1-(1-Use_CPR*time/30)^(1/12),1-(1-Use_CPR)^(1/12))</f>
        <v>1.0596241035318976E-2</v>
      </c>
      <c r="G173" s="16">
        <f>SMM*(Beg_Balance-Scheduled_Principal)</f>
        <v>443691.50268686801</v>
      </c>
      <c r="H173" s="14">
        <f>Service_Fee*Beg_Balance/12</f>
        <v>17489.646545838132</v>
      </c>
      <c r="I173" s="15">
        <f>Scheduled_Principal+Prepaid_Principal</f>
        <v>546305.469552211</v>
      </c>
      <c r="J173" s="14">
        <f>Accrued_Interest-servicefee</f>
        <v>262344.69818757195</v>
      </c>
      <c r="K173" s="21">
        <f>Total_Principal+Net_Interest</f>
        <v>808650.16773978295</v>
      </c>
      <c r="M173" s="33">
        <f t="shared" si="35"/>
        <v>0</v>
      </c>
      <c r="N173" s="30">
        <f>(I-Service_Fee)/12*M173</f>
        <v>0</v>
      </c>
      <c r="O173" s="35">
        <f t="shared" si="30"/>
        <v>0</v>
      </c>
      <c r="P173" s="33">
        <f t="shared" si="43"/>
        <v>0</v>
      </c>
      <c r="Q173" s="30">
        <f>(I-Service_Fee)/12*P173</f>
        <v>0</v>
      </c>
      <c r="R173" s="34">
        <f t="shared" si="31"/>
        <v>0</v>
      </c>
      <c r="S173" s="33">
        <f t="shared" si="36"/>
        <v>4475151.7100113546</v>
      </c>
      <c r="T173" s="30">
        <f>(I-Service_Fee)/12*S173</f>
        <v>27969.698187570964</v>
      </c>
      <c r="U173" s="35">
        <f t="shared" si="32"/>
        <v>546305.469552211</v>
      </c>
      <c r="V173" s="34">
        <f t="shared" si="37"/>
        <v>37500000</v>
      </c>
      <c r="W173" s="30">
        <f>(I-Service_Fee)/12*V173</f>
        <v>234374.99999999997</v>
      </c>
      <c r="X173" s="35">
        <f t="shared" si="38"/>
        <v>0</v>
      </c>
      <c r="Y173" s="32"/>
      <c r="Z173" s="32">
        <f t="shared" si="44"/>
        <v>163</v>
      </c>
      <c r="AA173" s="32">
        <f t="shared" si="39"/>
        <v>0</v>
      </c>
      <c r="AB173" s="32">
        <f t="shared" si="40"/>
        <v>0</v>
      </c>
      <c r="AC173" s="32">
        <f t="shared" si="41"/>
        <v>574275.16773978202</v>
      </c>
      <c r="AD173" s="32">
        <f t="shared" si="42"/>
        <v>234374.99999999997</v>
      </c>
    </row>
    <row r="174" spans="1:30" ht="15.75" thickBot="1" x14ac:dyDescent="0.3">
      <c r="A174" s="7">
        <v>164</v>
      </c>
      <c r="B174" s="14">
        <f t="shared" si="33"/>
        <v>41428846.240459301</v>
      </c>
      <c r="C174" s="19">
        <f t="shared" si="34"/>
        <v>378395.79710550193</v>
      </c>
      <c r="D174" s="14">
        <f>Beg_Balance*I_Period</f>
        <v>276192.30826972867</v>
      </c>
      <c r="E174" s="15">
        <f>ABS(Scheduled_PMT-Accrued_Interest)</f>
        <v>102203.48883577326</v>
      </c>
      <c r="F174" s="17">
        <f>IF(time&lt;=30,1-(1-Use_CPR*time/30)^(1/12),1-(1-Use_CPR)^(1/12))</f>
        <v>1.0596241035318976E-2</v>
      </c>
      <c r="G174" s="16">
        <f>SMM*(Beg_Balance-Scheduled_Principal)</f>
        <v>437907.06777672074</v>
      </c>
      <c r="H174" s="14">
        <f>Service_Fee*Beg_Balance/12</f>
        <v>17262.019266858042</v>
      </c>
      <c r="I174" s="15">
        <f>Scheduled_Principal+Prepaid_Principal</f>
        <v>540110.55661249394</v>
      </c>
      <c r="J174" s="14">
        <f>Accrued_Interest-servicefee</f>
        <v>258930.28900287062</v>
      </c>
      <c r="K174" s="21">
        <f>Total_Principal+Net_Interest</f>
        <v>799040.84561536461</v>
      </c>
      <c r="M174" s="33">
        <f t="shared" si="35"/>
        <v>0</v>
      </c>
      <c r="N174" s="30">
        <f>(I-Service_Fee)/12*M174</f>
        <v>0</v>
      </c>
      <c r="O174" s="35">
        <f t="shared" si="30"/>
        <v>0</v>
      </c>
      <c r="P174" s="33">
        <f t="shared" si="43"/>
        <v>0</v>
      </c>
      <c r="Q174" s="30">
        <f>(I-Service_Fee)/12*P174</f>
        <v>0</v>
      </c>
      <c r="R174" s="34">
        <f t="shared" si="31"/>
        <v>0</v>
      </c>
      <c r="S174" s="33">
        <f t="shared" si="36"/>
        <v>3928846.2404591436</v>
      </c>
      <c r="T174" s="30">
        <f>(I-Service_Fee)/12*S174</f>
        <v>24555.289002869646</v>
      </c>
      <c r="U174" s="35">
        <f t="shared" si="32"/>
        <v>540110.55661249394</v>
      </c>
      <c r="V174" s="34">
        <f t="shared" si="37"/>
        <v>37500000</v>
      </c>
      <c r="W174" s="30">
        <f>(I-Service_Fee)/12*V174</f>
        <v>234374.99999999997</v>
      </c>
      <c r="X174" s="35">
        <f t="shared" si="38"/>
        <v>0</v>
      </c>
      <c r="Y174" s="32"/>
      <c r="Z174" s="32">
        <f t="shared" si="44"/>
        <v>164</v>
      </c>
      <c r="AA174" s="32">
        <f t="shared" si="39"/>
        <v>0</v>
      </c>
      <c r="AB174" s="32">
        <f t="shared" si="40"/>
        <v>0</v>
      </c>
      <c r="AC174" s="32">
        <f t="shared" si="41"/>
        <v>564665.84561536356</v>
      </c>
      <c r="AD174" s="32">
        <f t="shared" si="42"/>
        <v>234374.99999999997</v>
      </c>
    </row>
    <row r="175" spans="1:30" ht="15.75" thickBot="1" x14ac:dyDescent="0.3">
      <c r="A175" s="7">
        <v>165</v>
      </c>
      <c r="B175" s="14">
        <f t="shared" si="33"/>
        <v>40888735.683846809</v>
      </c>
      <c r="C175" s="19">
        <f t="shared" si="34"/>
        <v>374386.22403262043</v>
      </c>
      <c r="D175" s="14">
        <f>Beg_Balance*I_Period</f>
        <v>272591.57122564543</v>
      </c>
      <c r="E175" s="15">
        <f>ABS(Scheduled_PMT-Accrued_Interest)</f>
        <v>101794.65280697501</v>
      </c>
      <c r="F175" s="17">
        <f>IF(time&lt;=30,1-(1-Use_CPR*time/30)^(1/12),1-(1-Use_CPR)^(1/12))</f>
        <v>1.0596241035318976E-2</v>
      </c>
      <c r="G175" s="16">
        <f>SMM*(Beg_Balance-Scheduled_Principal)</f>
        <v>432188.25825823954</v>
      </c>
      <c r="H175" s="14">
        <f>Service_Fee*Beg_Balance/12</f>
        <v>17036.973201602839</v>
      </c>
      <c r="I175" s="15">
        <f>Scheduled_Principal+Prepaid_Principal</f>
        <v>533982.91106521455</v>
      </c>
      <c r="J175" s="14">
        <f>Accrued_Interest-servicefee</f>
        <v>255554.59802404259</v>
      </c>
      <c r="K175" s="21">
        <f>Total_Principal+Net_Interest</f>
        <v>789537.5090892571</v>
      </c>
      <c r="M175" s="33">
        <f t="shared" si="35"/>
        <v>0</v>
      </c>
      <c r="N175" s="30">
        <f>(I-Service_Fee)/12*M175</f>
        <v>0</v>
      </c>
      <c r="O175" s="35">
        <f t="shared" si="30"/>
        <v>0</v>
      </c>
      <c r="P175" s="33">
        <f t="shared" si="43"/>
        <v>0</v>
      </c>
      <c r="Q175" s="30">
        <f>(I-Service_Fee)/12*P175</f>
        <v>0</v>
      </c>
      <c r="R175" s="34">
        <f t="shared" si="31"/>
        <v>0</v>
      </c>
      <c r="S175" s="33">
        <f t="shared" si="36"/>
        <v>3388735.6838466497</v>
      </c>
      <c r="T175" s="30">
        <f>(I-Service_Fee)/12*S175</f>
        <v>21179.598024041559</v>
      </c>
      <c r="U175" s="35">
        <f t="shared" si="32"/>
        <v>533982.91106521455</v>
      </c>
      <c r="V175" s="34">
        <f t="shared" si="37"/>
        <v>37500000</v>
      </c>
      <c r="W175" s="30">
        <f>(I-Service_Fee)/12*V175</f>
        <v>234374.99999999997</v>
      </c>
      <c r="X175" s="35">
        <f t="shared" si="38"/>
        <v>0</v>
      </c>
      <c r="Y175" s="32"/>
      <c r="Z175" s="32">
        <f t="shared" si="44"/>
        <v>165</v>
      </c>
      <c r="AA175" s="32">
        <f t="shared" si="39"/>
        <v>0</v>
      </c>
      <c r="AB175" s="32">
        <f t="shared" si="40"/>
        <v>0</v>
      </c>
      <c r="AC175" s="32">
        <f t="shared" si="41"/>
        <v>555162.50908925605</v>
      </c>
      <c r="AD175" s="32">
        <f t="shared" si="42"/>
        <v>234374.99999999997</v>
      </c>
    </row>
    <row r="176" spans="1:30" ht="15.75" thickBot="1" x14ac:dyDescent="0.3">
      <c r="A176" s="7">
        <v>166</v>
      </c>
      <c r="B176" s="14">
        <f t="shared" si="33"/>
        <v>40354752.772781596</v>
      </c>
      <c r="C176" s="19">
        <f t="shared" si="34"/>
        <v>370419.13736246782</v>
      </c>
      <c r="D176" s="14">
        <f>Beg_Balance*I_Period</f>
        <v>269031.68515187735</v>
      </c>
      <c r="E176" s="15">
        <f>ABS(Scheduled_PMT-Accrued_Interest)</f>
        <v>101387.45221059048</v>
      </c>
      <c r="F176" s="17">
        <f>IF(time&lt;=30,1-(1-Use_CPR*time/30)^(1/12),1-(1-Use_CPR)^(1/12))</f>
        <v>1.0596241035318976E-2</v>
      </c>
      <c r="G176" s="16">
        <f>SMM*(Beg_Balance-Scheduled_Principal)</f>
        <v>426534.36141952028</v>
      </c>
      <c r="H176" s="14">
        <f>Service_Fee*Beg_Balance/12</f>
        <v>16814.480321992331</v>
      </c>
      <c r="I176" s="15">
        <f>Scheduled_Principal+Prepaid_Principal</f>
        <v>527921.81363011082</v>
      </c>
      <c r="J176" s="14">
        <f>Accrued_Interest-servicefee</f>
        <v>252217.20482988501</v>
      </c>
      <c r="K176" s="21">
        <f>Total_Principal+Net_Interest</f>
        <v>780139.01845999586</v>
      </c>
      <c r="M176" s="33">
        <f t="shared" si="35"/>
        <v>0</v>
      </c>
      <c r="N176" s="30">
        <f>(I-Service_Fee)/12*M176</f>
        <v>0</v>
      </c>
      <c r="O176" s="35">
        <f t="shared" si="30"/>
        <v>0</v>
      </c>
      <c r="P176" s="33">
        <f t="shared" si="43"/>
        <v>0</v>
      </c>
      <c r="Q176" s="30">
        <f>(I-Service_Fee)/12*P176</f>
        <v>0</v>
      </c>
      <c r="R176" s="34">
        <f t="shared" si="31"/>
        <v>0</v>
      </c>
      <c r="S176" s="33">
        <f t="shared" si="36"/>
        <v>2854752.7727814354</v>
      </c>
      <c r="T176" s="30">
        <f>(I-Service_Fee)/12*S176</f>
        <v>17842.204829883969</v>
      </c>
      <c r="U176" s="35">
        <f t="shared" si="32"/>
        <v>527921.81363011082</v>
      </c>
      <c r="V176" s="34">
        <f t="shared" si="37"/>
        <v>37500000</v>
      </c>
      <c r="W176" s="30">
        <f>(I-Service_Fee)/12*V176</f>
        <v>234374.99999999997</v>
      </c>
      <c r="X176" s="35">
        <f t="shared" si="38"/>
        <v>0</v>
      </c>
      <c r="Y176" s="32"/>
      <c r="Z176" s="32">
        <f t="shared" si="44"/>
        <v>166</v>
      </c>
      <c r="AA176" s="32">
        <f t="shared" si="39"/>
        <v>0</v>
      </c>
      <c r="AB176" s="32">
        <f t="shared" si="40"/>
        <v>0</v>
      </c>
      <c r="AC176" s="32">
        <f t="shared" si="41"/>
        <v>545764.01845999481</v>
      </c>
      <c r="AD176" s="32">
        <f t="shared" si="42"/>
        <v>234374.99999999997</v>
      </c>
    </row>
    <row r="177" spans="1:30" ht="15.75" thickBot="1" x14ac:dyDescent="0.3">
      <c r="A177" s="7">
        <v>167</v>
      </c>
      <c r="B177" s="14">
        <f t="shared" si="33"/>
        <v>39826830.959151484</v>
      </c>
      <c r="C177" s="19">
        <f t="shared" si="34"/>
        <v>366494.0868988802</v>
      </c>
      <c r="D177" s="14">
        <f>Beg_Balance*I_Period</f>
        <v>265512.20639434323</v>
      </c>
      <c r="E177" s="15">
        <f>ABS(Scheduled_PMT-Accrued_Interest)</f>
        <v>100981.88050453697</v>
      </c>
      <c r="F177" s="17">
        <f>IF(time&lt;=30,1-(1-Use_CPR*time/30)^(1/12),1-(1-Use_CPR)^(1/12))</f>
        <v>1.0596241035318976E-2</v>
      </c>
      <c r="G177" s="16">
        <f>SMM*(Beg_Balance-Scheduled_Principal)</f>
        <v>420944.67217004736</v>
      </c>
      <c r="H177" s="14">
        <f>Service_Fee*Beg_Balance/12</f>
        <v>16594.512899646452</v>
      </c>
      <c r="I177" s="15">
        <f>Scheduled_Principal+Prepaid_Principal</f>
        <v>521926.55267458432</v>
      </c>
      <c r="J177" s="14">
        <f>Accrued_Interest-servicefee</f>
        <v>248917.69349469678</v>
      </c>
      <c r="K177" s="21">
        <f>Total_Principal+Net_Interest</f>
        <v>770844.24616928108</v>
      </c>
      <c r="M177" s="33">
        <f t="shared" si="35"/>
        <v>0</v>
      </c>
      <c r="N177" s="30">
        <f>(I-Service_Fee)/12*M177</f>
        <v>0</v>
      </c>
      <c r="O177" s="35">
        <f t="shared" si="30"/>
        <v>0</v>
      </c>
      <c r="P177" s="33">
        <f t="shared" si="43"/>
        <v>0</v>
      </c>
      <c r="Q177" s="30">
        <f>(I-Service_Fee)/12*P177</f>
        <v>0</v>
      </c>
      <c r="R177" s="34">
        <f t="shared" si="31"/>
        <v>0</v>
      </c>
      <c r="S177" s="33">
        <f t="shared" si="36"/>
        <v>2326830.9591513248</v>
      </c>
      <c r="T177" s="30">
        <f>(I-Service_Fee)/12*S177</f>
        <v>14542.693494695779</v>
      </c>
      <c r="U177" s="35">
        <f t="shared" si="32"/>
        <v>521926.55267458432</v>
      </c>
      <c r="V177" s="34">
        <f t="shared" si="37"/>
        <v>37500000</v>
      </c>
      <c r="W177" s="30">
        <f>(I-Service_Fee)/12*V177</f>
        <v>234374.99999999997</v>
      </c>
      <c r="X177" s="35">
        <f t="shared" si="38"/>
        <v>0</v>
      </c>
      <c r="Y177" s="32"/>
      <c r="Z177" s="32">
        <f t="shared" si="44"/>
        <v>167</v>
      </c>
      <c r="AA177" s="32">
        <f t="shared" si="39"/>
        <v>0</v>
      </c>
      <c r="AB177" s="32">
        <f t="shared" si="40"/>
        <v>0</v>
      </c>
      <c r="AC177" s="32">
        <f t="shared" si="41"/>
        <v>536469.24616928014</v>
      </c>
      <c r="AD177" s="32">
        <f t="shared" si="42"/>
        <v>234374.99999999997</v>
      </c>
    </row>
    <row r="178" spans="1:30" ht="15.75" thickBot="1" x14ac:dyDescent="0.3">
      <c r="A178" s="7">
        <v>168</v>
      </c>
      <c r="B178" s="14">
        <f t="shared" si="33"/>
        <v>39304904.4064769</v>
      </c>
      <c r="C178" s="19">
        <f t="shared" si="34"/>
        <v>362610.62721608049</v>
      </c>
      <c r="D178" s="14">
        <f>Beg_Balance*I_Period</f>
        <v>262032.69604317934</v>
      </c>
      <c r="E178" s="15">
        <f>ABS(Scheduled_PMT-Accrued_Interest)</f>
        <v>100577.93117290115</v>
      </c>
      <c r="F178" s="17">
        <f>IF(time&lt;=30,1-(1-Use_CPR*time/30)^(1/12),1-(1-Use_CPR)^(1/12))</f>
        <v>1.0596241035318976E-2</v>
      </c>
      <c r="G178" s="16">
        <f>SMM*(Beg_Balance-Scheduled_Principal)</f>
        <v>415418.49295965838</v>
      </c>
      <c r="H178" s="14">
        <f>Service_Fee*Beg_Balance/12</f>
        <v>16377.043502698709</v>
      </c>
      <c r="I178" s="15">
        <f>Scheduled_Principal+Prepaid_Principal</f>
        <v>515996.42413255956</v>
      </c>
      <c r="J178" s="14">
        <f>Accrued_Interest-servicefee</f>
        <v>245655.65254048063</v>
      </c>
      <c r="K178" s="21">
        <f>Total_Principal+Net_Interest</f>
        <v>761652.07667304017</v>
      </c>
      <c r="M178" s="33">
        <f t="shared" si="35"/>
        <v>0</v>
      </c>
      <c r="N178" s="30">
        <f>(I-Service_Fee)/12*M178</f>
        <v>0</v>
      </c>
      <c r="O178" s="35">
        <f t="shared" si="30"/>
        <v>0</v>
      </c>
      <c r="P178" s="33">
        <f t="shared" si="43"/>
        <v>0</v>
      </c>
      <c r="Q178" s="30">
        <f>(I-Service_Fee)/12*P178</f>
        <v>0</v>
      </c>
      <c r="R178" s="34">
        <f t="shared" si="31"/>
        <v>0</v>
      </c>
      <c r="S178" s="33">
        <f t="shared" si="36"/>
        <v>1804904.4064767405</v>
      </c>
      <c r="T178" s="30">
        <f>(I-Service_Fee)/12*S178</f>
        <v>11280.652540479627</v>
      </c>
      <c r="U178" s="35">
        <f t="shared" si="32"/>
        <v>515996.42413255956</v>
      </c>
      <c r="V178" s="34">
        <f t="shared" si="37"/>
        <v>37500000</v>
      </c>
      <c r="W178" s="30">
        <f>(I-Service_Fee)/12*V178</f>
        <v>234374.99999999997</v>
      </c>
      <c r="X178" s="35">
        <f t="shared" si="38"/>
        <v>0</v>
      </c>
      <c r="Y178" s="32"/>
      <c r="Z178" s="32">
        <f t="shared" si="44"/>
        <v>168</v>
      </c>
      <c r="AA178" s="32">
        <f t="shared" si="39"/>
        <v>0</v>
      </c>
      <c r="AB178" s="32">
        <f t="shared" si="40"/>
        <v>0</v>
      </c>
      <c r="AC178" s="32">
        <f t="shared" si="41"/>
        <v>527277.07667303924</v>
      </c>
      <c r="AD178" s="32">
        <f t="shared" si="42"/>
        <v>234374.99999999997</v>
      </c>
    </row>
    <row r="179" spans="1:30" ht="15.75" thickBot="1" x14ac:dyDescent="0.3">
      <c r="A179" s="7">
        <v>169</v>
      </c>
      <c r="B179" s="14">
        <f t="shared" si="33"/>
        <v>38788907.982344337</v>
      </c>
      <c r="C179" s="19">
        <f t="shared" si="34"/>
        <v>358768.31760813069</v>
      </c>
      <c r="D179" s="14">
        <f>Beg_Balance*I_Period</f>
        <v>258592.71988229558</v>
      </c>
      <c r="E179" s="15">
        <f>ABS(Scheduled_PMT-Accrued_Interest)</f>
        <v>100175.5977258351</v>
      </c>
      <c r="F179" s="17">
        <f>IF(time&lt;=30,1-(1-Use_CPR*time/30)^(1/12),1-(1-Use_CPR)^(1/12))</f>
        <v>1.0596241035318976E-2</v>
      </c>
      <c r="G179" s="16">
        <f>SMM*(Beg_Balance-Scheduled_Principal)</f>
        <v>409955.13369836874</v>
      </c>
      <c r="H179" s="14">
        <f>Service_Fee*Beg_Balance/12</f>
        <v>16162.044992643474</v>
      </c>
      <c r="I179" s="15">
        <f>Scheduled_Principal+Prepaid_Principal</f>
        <v>510130.73142420384</v>
      </c>
      <c r="J179" s="14">
        <f>Accrued_Interest-servicefee</f>
        <v>242430.67488965212</v>
      </c>
      <c r="K179" s="21">
        <f>Total_Principal+Net_Interest</f>
        <v>752561.4063138559</v>
      </c>
      <c r="M179" s="33">
        <f t="shared" si="35"/>
        <v>0</v>
      </c>
      <c r="N179" s="30">
        <f>(I-Service_Fee)/12*M179</f>
        <v>0</v>
      </c>
      <c r="O179" s="35">
        <f t="shared" si="30"/>
        <v>0</v>
      </c>
      <c r="P179" s="33">
        <f t="shared" si="43"/>
        <v>0</v>
      </c>
      <c r="Q179" s="30">
        <f>(I-Service_Fee)/12*P179</f>
        <v>0</v>
      </c>
      <c r="R179" s="34">
        <f t="shared" si="31"/>
        <v>0</v>
      </c>
      <c r="S179" s="33">
        <f t="shared" si="36"/>
        <v>1288907.9823441808</v>
      </c>
      <c r="T179" s="30">
        <f>(I-Service_Fee)/12*S179</f>
        <v>8055.674889651129</v>
      </c>
      <c r="U179" s="35">
        <f t="shared" si="32"/>
        <v>510130.73142420384</v>
      </c>
      <c r="V179" s="34">
        <f t="shared" si="37"/>
        <v>37500000</v>
      </c>
      <c r="W179" s="30">
        <f>(I-Service_Fee)/12*V179</f>
        <v>234374.99999999997</v>
      </c>
      <c r="X179" s="35">
        <f t="shared" si="38"/>
        <v>0</v>
      </c>
      <c r="Y179" s="32"/>
      <c r="Z179" s="32">
        <f t="shared" si="44"/>
        <v>169</v>
      </c>
      <c r="AA179" s="32">
        <f t="shared" si="39"/>
        <v>0</v>
      </c>
      <c r="AB179" s="32">
        <f t="shared" si="40"/>
        <v>0</v>
      </c>
      <c r="AC179" s="32">
        <f t="shared" si="41"/>
        <v>518186.40631385497</v>
      </c>
      <c r="AD179" s="32">
        <f t="shared" si="42"/>
        <v>234374.99999999997</v>
      </c>
    </row>
    <row r="180" spans="1:30" ht="15.75" thickBot="1" x14ac:dyDescent="0.3">
      <c r="A180" s="7">
        <v>170</v>
      </c>
      <c r="B180" s="14">
        <f t="shared" si="33"/>
        <v>38278777.250920132</v>
      </c>
      <c r="C180" s="19">
        <f t="shared" si="34"/>
        <v>354966.72203891905</v>
      </c>
      <c r="D180" s="14">
        <f>Beg_Balance*I_Period</f>
        <v>255191.84833946757</v>
      </c>
      <c r="E180" s="15">
        <f>ABS(Scheduled_PMT-Accrued_Interest)</f>
        <v>99774.873699451477</v>
      </c>
      <c r="F180" s="17">
        <f>IF(time&lt;=30,1-(1-Use_CPR*time/30)^(1/12),1-(1-Use_CPR)^(1/12))</f>
        <v>1.0596241035318976E-2</v>
      </c>
      <c r="G180" s="16">
        <f>SMM*(Beg_Balance-Scheduled_Principal)</f>
        <v>404553.91167704656</v>
      </c>
      <c r="H180" s="14">
        <f>Service_Fee*Beg_Balance/12</f>
        <v>15949.490521216721</v>
      </c>
      <c r="I180" s="15">
        <f>Scheduled_Principal+Prepaid_Principal</f>
        <v>504328.78537649801</v>
      </c>
      <c r="J180" s="14">
        <f>Accrued_Interest-servicefee</f>
        <v>239242.35781825084</v>
      </c>
      <c r="K180" s="21">
        <f>Total_Principal+Net_Interest</f>
        <v>743571.14319474879</v>
      </c>
      <c r="M180" s="33">
        <f t="shared" si="35"/>
        <v>0</v>
      </c>
      <c r="N180" s="30">
        <f>(I-Service_Fee)/12*M180</f>
        <v>0</v>
      </c>
      <c r="O180" s="35">
        <f t="shared" si="30"/>
        <v>0</v>
      </c>
      <c r="P180" s="33">
        <f t="shared" si="43"/>
        <v>0</v>
      </c>
      <c r="Q180" s="30">
        <f>(I-Service_Fee)/12*P180</f>
        <v>0</v>
      </c>
      <c r="R180" s="34">
        <f t="shared" si="31"/>
        <v>0</v>
      </c>
      <c r="S180" s="33">
        <f t="shared" si="36"/>
        <v>778777.25091997697</v>
      </c>
      <c r="T180" s="30">
        <f>(I-Service_Fee)/12*S180</f>
        <v>4867.3578182498559</v>
      </c>
      <c r="U180" s="35">
        <f t="shared" si="32"/>
        <v>504328.78537649801</v>
      </c>
      <c r="V180" s="34">
        <f t="shared" si="37"/>
        <v>37500000</v>
      </c>
      <c r="W180" s="30">
        <f>(I-Service_Fee)/12*V180</f>
        <v>234374.99999999997</v>
      </c>
      <c r="X180" s="35">
        <f t="shared" si="38"/>
        <v>0</v>
      </c>
      <c r="Y180" s="32"/>
      <c r="Z180" s="32">
        <f t="shared" si="44"/>
        <v>170</v>
      </c>
      <c r="AA180" s="32">
        <f t="shared" si="39"/>
        <v>0</v>
      </c>
      <c r="AB180" s="32">
        <f t="shared" si="40"/>
        <v>0</v>
      </c>
      <c r="AC180" s="32">
        <f t="shared" si="41"/>
        <v>509196.14319474786</v>
      </c>
      <c r="AD180" s="32">
        <f t="shared" si="42"/>
        <v>234374.99999999997</v>
      </c>
    </row>
    <row r="181" spans="1:30" ht="15.75" thickBot="1" x14ac:dyDescent="0.3">
      <c r="A181" s="7">
        <v>171</v>
      </c>
      <c r="B181" s="14">
        <f t="shared" si="33"/>
        <v>37774448.465543635</v>
      </c>
      <c r="C181" s="19">
        <f t="shared" si="34"/>
        <v>351205.40909267758</v>
      </c>
      <c r="D181" s="14">
        <f>Beg_Balance*I_Period</f>
        <v>251829.65643695759</v>
      </c>
      <c r="E181" s="15">
        <f>ABS(Scheduled_PMT-Accrued_Interest)</f>
        <v>99375.752655719989</v>
      </c>
      <c r="F181" s="17">
        <f>IF(time&lt;=30,1-(1-Use_CPR*time/30)^(1/12),1-(1-Use_CPR)^(1/12))</f>
        <v>1.0596241035318976E-2</v>
      </c>
      <c r="G181" s="16">
        <f>SMM*(Beg_Balance-Scheduled_Principal)</f>
        <v>399214.15148892911</v>
      </c>
      <c r="H181" s="14">
        <f>Service_Fee*Beg_Balance/12</f>
        <v>15739.353527309848</v>
      </c>
      <c r="I181" s="15">
        <f>Scheduled_Principal+Prepaid_Principal</f>
        <v>498589.9041446491</v>
      </c>
      <c r="J181" s="14">
        <f>Accrued_Interest-servicefee</f>
        <v>236090.30290964775</v>
      </c>
      <c r="K181" s="21">
        <f>Total_Principal+Net_Interest</f>
        <v>734680.20705429686</v>
      </c>
      <c r="M181" s="33">
        <f t="shared" si="35"/>
        <v>0</v>
      </c>
      <c r="N181" s="30">
        <f>(I-Service_Fee)/12*M181</f>
        <v>0</v>
      </c>
      <c r="O181" s="35">
        <f t="shared" si="30"/>
        <v>0</v>
      </c>
      <c r="P181" s="33">
        <f t="shared" si="43"/>
        <v>0</v>
      </c>
      <c r="Q181" s="30">
        <f>(I-Service_Fee)/12*P181</f>
        <v>0</v>
      </c>
      <c r="R181" s="34">
        <f t="shared" si="31"/>
        <v>0</v>
      </c>
      <c r="S181" s="33">
        <f t="shared" si="36"/>
        <v>274448.46554347896</v>
      </c>
      <c r="T181" s="30">
        <f>(I-Service_Fee)/12*S181</f>
        <v>1715.3029096467433</v>
      </c>
      <c r="U181" s="35">
        <f t="shared" si="32"/>
        <v>274448.46554347896</v>
      </c>
      <c r="V181" s="34">
        <f t="shared" si="37"/>
        <v>37500000</v>
      </c>
      <c r="W181" s="30">
        <f>(I-Service_Fee)/12*V181</f>
        <v>234374.99999999997</v>
      </c>
      <c r="X181" s="35">
        <f t="shared" si="38"/>
        <v>224141.43860117014</v>
      </c>
      <c r="Y181" s="32"/>
      <c r="Z181" s="32">
        <f t="shared" si="44"/>
        <v>171</v>
      </c>
      <c r="AA181" s="32">
        <f t="shared" si="39"/>
        <v>0</v>
      </c>
      <c r="AB181" s="32">
        <f t="shared" si="40"/>
        <v>0</v>
      </c>
      <c r="AC181" s="32">
        <f t="shared" si="41"/>
        <v>276163.76845312573</v>
      </c>
      <c r="AD181" s="32">
        <f t="shared" si="42"/>
        <v>458516.43860117008</v>
      </c>
    </row>
    <row r="182" spans="1:30" ht="15.75" thickBot="1" x14ac:dyDescent="0.3">
      <c r="A182" s="7">
        <v>172</v>
      </c>
      <c r="B182" s="14">
        <f t="shared" si="33"/>
        <v>37275858.561398983</v>
      </c>
      <c r="C182" s="19">
        <f t="shared" si="34"/>
        <v>347483.95192502375</v>
      </c>
      <c r="D182" s="14">
        <f>Beg_Balance*I_Period</f>
        <v>248505.7237426599</v>
      </c>
      <c r="E182" s="15">
        <f>ABS(Scheduled_PMT-Accrued_Interest)</f>
        <v>98978.228182363848</v>
      </c>
      <c r="F182" s="17">
        <f>IF(time&lt;=30,1-(1-Use_CPR*time/30)^(1/12),1-(1-Use_CPR)^(1/12))</f>
        <v>1.0596241035318976E-2</v>
      </c>
      <c r="G182" s="16">
        <f>SMM*(Beg_Balance-Scheduled_Principal)</f>
        <v>393935.18495197297</v>
      </c>
      <c r="H182" s="14">
        <f>Service_Fee*Beg_Balance/12</f>
        <v>15531.607733916244</v>
      </c>
      <c r="I182" s="15">
        <f>Scheduled_Principal+Prepaid_Principal</f>
        <v>492913.41313433682</v>
      </c>
      <c r="J182" s="14">
        <f>Accrued_Interest-servicefee</f>
        <v>232974.11600874364</v>
      </c>
      <c r="K182" s="21">
        <f>Total_Principal+Net_Interest</f>
        <v>725887.52914308046</v>
      </c>
      <c r="M182" s="33">
        <f t="shared" si="35"/>
        <v>0</v>
      </c>
      <c r="N182" s="30">
        <f>(I-Service_Fee)/12*M182</f>
        <v>0</v>
      </c>
      <c r="O182" s="35">
        <f t="shared" si="30"/>
        <v>0</v>
      </c>
      <c r="P182" s="33">
        <f t="shared" si="43"/>
        <v>0</v>
      </c>
      <c r="Q182" s="30">
        <f>(I-Service_Fee)/12*P182</f>
        <v>0</v>
      </c>
      <c r="R182" s="34">
        <f t="shared" si="31"/>
        <v>0</v>
      </c>
      <c r="S182" s="33">
        <f t="shared" si="36"/>
        <v>0</v>
      </c>
      <c r="T182" s="30">
        <f>(I-Service_Fee)/12*S182</f>
        <v>0</v>
      </c>
      <c r="U182" s="35">
        <f t="shared" si="32"/>
        <v>0</v>
      </c>
      <c r="V182" s="34">
        <f t="shared" si="37"/>
        <v>37275858.561398827</v>
      </c>
      <c r="W182" s="30">
        <f>(I-Service_Fee)/12*V182</f>
        <v>232974.11600874265</v>
      </c>
      <c r="X182" s="35">
        <f t="shared" si="38"/>
        <v>492913.41313433682</v>
      </c>
      <c r="Y182" s="32"/>
      <c r="Z182" s="32">
        <f t="shared" si="44"/>
        <v>172</v>
      </c>
      <c r="AA182" s="32">
        <f t="shared" si="39"/>
        <v>0</v>
      </c>
      <c r="AB182" s="32">
        <f t="shared" si="40"/>
        <v>0</v>
      </c>
      <c r="AC182" s="32">
        <f t="shared" si="41"/>
        <v>0</v>
      </c>
      <c r="AD182" s="32">
        <f t="shared" si="42"/>
        <v>725887.52914307942</v>
      </c>
    </row>
    <row r="183" spans="1:30" ht="15.75" thickBot="1" x14ac:dyDescent="0.3">
      <c r="A183" s="7">
        <v>173</v>
      </c>
      <c r="B183" s="14">
        <f t="shared" si="33"/>
        <v>36782945.148264647</v>
      </c>
      <c r="C183" s="19">
        <f t="shared" si="34"/>
        <v>343801.92821452097</v>
      </c>
      <c r="D183" s="14">
        <f>Beg_Balance*I_Period</f>
        <v>245219.63432176432</v>
      </c>
      <c r="E183" s="15">
        <f>ABS(Scheduled_PMT-Accrued_Interest)</f>
        <v>98582.293892756657</v>
      </c>
      <c r="F183" s="17">
        <f>IF(time&lt;=30,1-(1-Use_CPR*time/30)^(1/12),1-(1-Use_CPR)^(1/12))</f>
        <v>1.0596241035318976E-2</v>
      </c>
      <c r="G183" s="16">
        <f>SMM*(Beg_Balance-Scheduled_Principal)</f>
        <v>388716.35103202658</v>
      </c>
      <c r="H183" s="14">
        <f>Service_Fee*Beg_Balance/12</f>
        <v>15326.22714511027</v>
      </c>
      <c r="I183" s="15">
        <f>Scheduled_Principal+Prepaid_Principal</f>
        <v>487298.64492478326</v>
      </c>
      <c r="J183" s="14">
        <f>Accrued_Interest-servicefee</f>
        <v>229893.40717665406</v>
      </c>
      <c r="K183" s="21">
        <f>Total_Principal+Net_Interest</f>
        <v>717192.05210143735</v>
      </c>
      <c r="M183" s="33">
        <f t="shared" si="35"/>
        <v>0</v>
      </c>
      <c r="N183" s="30">
        <f>(I-Service_Fee)/12*M183</f>
        <v>0</v>
      </c>
      <c r="O183" s="35">
        <f t="shared" si="30"/>
        <v>0</v>
      </c>
      <c r="P183" s="33">
        <f t="shared" si="43"/>
        <v>0</v>
      </c>
      <c r="Q183" s="30">
        <f>(I-Service_Fee)/12*P183</f>
        <v>0</v>
      </c>
      <c r="R183" s="34">
        <f t="shared" si="31"/>
        <v>0</v>
      </c>
      <c r="S183" s="33">
        <f t="shared" si="36"/>
        <v>0</v>
      </c>
      <c r="T183" s="30">
        <f>(I-Service_Fee)/12*S183</f>
        <v>0</v>
      </c>
      <c r="U183" s="35">
        <f t="shared" si="32"/>
        <v>0</v>
      </c>
      <c r="V183" s="34">
        <f t="shared" si="37"/>
        <v>36782945.14826449</v>
      </c>
      <c r="W183" s="30">
        <f>(I-Service_Fee)/12*V183</f>
        <v>229893.40717665304</v>
      </c>
      <c r="X183" s="35">
        <f t="shared" si="38"/>
        <v>487298.64492478326</v>
      </c>
      <c r="Y183" s="32"/>
      <c r="Z183" s="32">
        <f t="shared" si="44"/>
        <v>173</v>
      </c>
      <c r="AA183" s="32">
        <f t="shared" si="39"/>
        <v>0</v>
      </c>
      <c r="AB183" s="32">
        <f t="shared" si="40"/>
        <v>0</v>
      </c>
      <c r="AC183" s="32">
        <f t="shared" si="41"/>
        <v>0</v>
      </c>
      <c r="AD183" s="32">
        <f t="shared" si="42"/>
        <v>717192.0521014363</v>
      </c>
    </row>
    <row r="184" spans="1:30" ht="15.75" thickBot="1" x14ac:dyDescent="0.3">
      <c r="A184" s="7">
        <v>174</v>
      </c>
      <c r="B184" s="14">
        <f t="shared" si="33"/>
        <v>36295646.503339864</v>
      </c>
      <c r="C184" s="19">
        <f t="shared" si="34"/>
        <v>340158.92011475255</v>
      </c>
      <c r="D184" s="14">
        <f>Beg_Balance*I_Period</f>
        <v>241970.97668893245</v>
      </c>
      <c r="E184" s="15">
        <f>ABS(Scheduled_PMT-Accrued_Interest)</f>
        <v>98187.943425820093</v>
      </c>
      <c r="F184" s="17">
        <f>IF(time&lt;=30,1-(1-Use_CPR*time/30)^(1/12),1-(1-Use_CPR)^(1/12))</f>
        <v>1.0596241035318976E-2</v>
      </c>
      <c r="G184" s="16">
        <f>SMM*(Beg_Balance-Scheduled_Principal)</f>
        <v>383556.99576681934</v>
      </c>
      <c r="H184" s="14">
        <f>Service_Fee*Beg_Balance/12</f>
        <v>15123.186043058276</v>
      </c>
      <c r="I184" s="15">
        <f>Scheduled_Principal+Prepaid_Principal</f>
        <v>481744.93919263943</v>
      </c>
      <c r="J184" s="14">
        <f>Accrued_Interest-servicefee</f>
        <v>226847.79064587416</v>
      </c>
      <c r="K184" s="21">
        <f>Total_Principal+Net_Interest</f>
        <v>708592.72983851354</v>
      </c>
      <c r="M184" s="33">
        <f t="shared" si="35"/>
        <v>0</v>
      </c>
      <c r="N184" s="30">
        <f>(I-Service_Fee)/12*M184</f>
        <v>0</v>
      </c>
      <c r="O184" s="35">
        <f t="shared" si="30"/>
        <v>0</v>
      </c>
      <c r="P184" s="33">
        <f t="shared" si="43"/>
        <v>0</v>
      </c>
      <c r="Q184" s="30">
        <f>(I-Service_Fee)/12*P184</f>
        <v>0</v>
      </c>
      <c r="R184" s="34">
        <f t="shared" si="31"/>
        <v>0</v>
      </c>
      <c r="S184" s="33">
        <f t="shared" si="36"/>
        <v>0</v>
      </c>
      <c r="T184" s="30">
        <f>(I-Service_Fee)/12*S184</f>
        <v>0</v>
      </c>
      <c r="U184" s="35">
        <f t="shared" si="32"/>
        <v>0</v>
      </c>
      <c r="V184" s="34">
        <f t="shared" si="37"/>
        <v>36295646.503339708</v>
      </c>
      <c r="W184" s="30">
        <f>(I-Service_Fee)/12*V184</f>
        <v>226847.79064587314</v>
      </c>
      <c r="X184" s="35">
        <f t="shared" si="38"/>
        <v>481744.93919263943</v>
      </c>
      <c r="Y184" s="32"/>
      <c r="Z184" s="32">
        <f t="shared" si="44"/>
        <v>174</v>
      </c>
      <c r="AA184" s="32">
        <f t="shared" si="39"/>
        <v>0</v>
      </c>
      <c r="AB184" s="32">
        <f t="shared" si="40"/>
        <v>0</v>
      </c>
      <c r="AC184" s="32">
        <f t="shared" si="41"/>
        <v>0</v>
      </c>
      <c r="AD184" s="32">
        <f t="shared" si="42"/>
        <v>708592.72983851261</v>
      </c>
    </row>
    <row r="185" spans="1:30" ht="15.75" thickBot="1" x14ac:dyDescent="0.3">
      <c r="A185" s="7">
        <v>175</v>
      </c>
      <c r="B185" s="14">
        <f t="shared" si="33"/>
        <v>35813901.564147227</v>
      </c>
      <c r="C185" s="19">
        <f t="shared" si="34"/>
        <v>336554.51420690288</v>
      </c>
      <c r="D185" s="14">
        <f>Beg_Balance*I_Period</f>
        <v>238759.34376098152</v>
      </c>
      <c r="E185" s="15">
        <f>ABS(Scheduled_PMT-Accrued_Interest)</f>
        <v>97795.170445921365</v>
      </c>
      <c r="F185" s="17">
        <f>IF(time&lt;=30,1-(1-Use_CPR*time/30)^(1/12),1-(1-Use_CPR)^(1/12))</f>
        <v>1.0596241035318976E-2</v>
      </c>
      <c r="G185" s="16">
        <f>SMM*(Beg_Balance-Scheduled_Principal)</f>
        <v>378456.47219075623</v>
      </c>
      <c r="H185" s="14">
        <f>Service_Fee*Beg_Balance/12</f>
        <v>14922.458985061343</v>
      </c>
      <c r="I185" s="15">
        <f>Scheduled_Principal+Prepaid_Principal</f>
        <v>476251.6426366776</v>
      </c>
      <c r="J185" s="14">
        <f>Accrued_Interest-servicefee</f>
        <v>223836.88477592016</v>
      </c>
      <c r="K185" s="21">
        <f>Total_Principal+Net_Interest</f>
        <v>700088.52741259779</v>
      </c>
      <c r="M185" s="33">
        <f t="shared" si="35"/>
        <v>0</v>
      </c>
      <c r="N185" s="30">
        <f>(I-Service_Fee)/12*M185</f>
        <v>0</v>
      </c>
      <c r="O185" s="35">
        <f t="shared" si="30"/>
        <v>0</v>
      </c>
      <c r="P185" s="33">
        <f t="shared" si="43"/>
        <v>0</v>
      </c>
      <c r="Q185" s="30">
        <f>(I-Service_Fee)/12*P185</f>
        <v>0</v>
      </c>
      <c r="R185" s="34">
        <f t="shared" si="31"/>
        <v>0</v>
      </c>
      <c r="S185" s="33">
        <f t="shared" si="36"/>
        <v>0</v>
      </c>
      <c r="T185" s="30">
        <f>(I-Service_Fee)/12*S185</f>
        <v>0</v>
      </c>
      <c r="U185" s="35">
        <f t="shared" si="32"/>
        <v>0</v>
      </c>
      <c r="V185" s="34">
        <f t="shared" si="37"/>
        <v>35813901.56414707</v>
      </c>
      <c r="W185" s="30">
        <f>(I-Service_Fee)/12*V185</f>
        <v>223836.88477591917</v>
      </c>
      <c r="X185" s="35">
        <f t="shared" si="38"/>
        <v>476251.6426366776</v>
      </c>
      <c r="Y185" s="32"/>
      <c r="Z185" s="32">
        <f t="shared" si="44"/>
        <v>175</v>
      </c>
      <c r="AA185" s="32">
        <f t="shared" si="39"/>
        <v>0</v>
      </c>
      <c r="AB185" s="32">
        <f t="shared" si="40"/>
        <v>0</v>
      </c>
      <c r="AC185" s="32">
        <f t="shared" si="41"/>
        <v>0</v>
      </c>
      <c r="AD185" s="32">
        <f t="shared" si="42"/>
        <v>700088.52741259674</v>
      </c>
    </row>
    <row r="186" spans="1:30" ht="15.75" thickBot="1" x14ac:dyDescent="0.3">
      <c r="A186" s="7">
        <v>176</v>
      </c>
      <c r="B186" s="14">
        <f t="shared" si="33"/>
        <v>35337649.921510547</v>
      </c>
      <c r="C186" s="19">
        <f t="shared" si="34"/>
        <v>332988.30145284178</v>
      </c>
      <c r="D186" s="14">
        <f>Beg_Balance*I_Period</f>
        <v>235584.33281007034</v>
      </c>
      <c r="E186" s="15">
        <f>ABS(Scheduled_PMT-Accrued_Interest)</f>
        <v>97403.968642771448</v>
      </c>
      <c r="F186" s="17">
        <f>IF(time&lt;=30,1-(1-Use_CPR*time/30)^(1/12),1-(1-Use_CPR)^(1/12))</f>
        <v>1.0596241035318976E-2</v>
      </c>
      <c r="G186" s="16">
        <f>SMM*(Beg_Balance-Scheduled_Principal)</f>
        <v>373414.14026051102</v>
      </c>
      <c r="H186" s="14">
        <f>Service_Fee*Beg_Balance/12</f>
        <v>14724.020800629396</v>
      </c>
      <c r="I186" s="15">
        <f>Scheduled_Principal+Prepaid_Principal</f>
        <v>470818.10890328244</v>
      </c>
      <c r="J186" s="14">
        <f>Accrued_Interest-servicefee</f>
        <v>220860.31200944094</v>
      </c>
      <c r="K186" s="21">
        <f>Total_Principal+Net_Interest</f>
        <v>691678.42091272341</v>
      </c>
      <c r="M186" s="33">
        <f t="shared" si="35"/>
        <v>0</v>
      </c>
      <c r="N186" s="30">
        <f>(I-Service_Fee)/12*M186</f>
        <v>0</v>
      </c>
      <c r="O186" s="35">
        <f t="shared" si="30"/>
        <v>0</v>
      </c>
      <c r="P186" s="33">
        <f t="shared" si="43"/>
        <v>0</v>
      </c>
      <c r="Q186" s="30">
        <f>(I-Service_Fee)/12*P186</f>
        <v>0</v>
      </c>
      <c r="R186" s="34">
        <f t="shared" si="31"/>
        <v>0</v>
      </c>
      <c r="S186" s="33">
        <f t="shared" si="36"/>
        <v>0</v>
      </c>
      <c r="T186" s="30">
        <f>(I-Service_Fee)/12*S186</f>
        <v>0</v>
      </c>
      <c r="U186" s="35">
        <f t="shared" si="32"/>
        <v>0</v>
      </c>
      <c r="V186" s="34">
        <f t="shared" si="37"/>
        <v>35337649.921510391</v>
      </c>
      <c r="W186" s="30">
        <f>(I-Service_Fee)/12*V186</f>
        <v>220860.31200943992</v>
      </c>
      <c r="X186" s="35">
        <f t="shared" si="38"/>
        <v>470818.10890328244</v>
      </c>
      <c r="Y186" s="32"/>
      <c r="Z186" s="32">
        <f t="shared" si="44"/>
        <v>176</v>
      </c>
      <c r="AA186" s="32">
        <f t="shared" si="39"/>
        <v>0</v>
      </c>
      <c r="AB186" s="32">
        <f t="shared" si="40"/>
        <v>0</v>
      </c>
      <c r="AC186" s="32">
        <f t="shared" si="41"/>
        <v>0</v>
      </c>
      <c r="AD186" s="32">
        <f t="shared" si="42"/>
        <v>691678.42091272236</v>
      </c>
    </row>
    <row r="187" spans="1:30" ht="15.75" thickBot="1" x14ac:dyDescent="0.3">
      <c r="A187" s="7">
        <v>177</v>
      </c>
      <c r="B187" s="14">
        <f t="shared" si="33"/>
        <v>34866831.812607266</v>
      </c>
      <c r="C187" s="19">
        <f t="shared" si="34"/>
        <v>329459.87714870606</v>
      </c>
      <c r="D187" s="14">
        <f>Beg_Balance*I_Period</f>
        <v>232445.5454173818</v>
      </c>
      <c r="E187" s="15">
        <f>ABS(Scheduled_PMT-Accrued_Interest)</f>
        <v>97014.331731324259</v>
      </c>
      <c r="F187" s="17">
        <f>IF(time&lt;=30,1-(1-Use_CPR*time/30)^(1/12),1-(1-Use_CPR)^(1/12))</f>
        <v>1.0596241035318976E-2</v>
      </c>
      <c r="G187" s="16">
        <f>SMM*(Beg_Balance-Scheduled_Principal)</f>
        <v>368429.36678140872</v>
      </c>
      <c r="H187" s="14">
        <f>Service_Fee*Beg_Balance/12</f>
        <v>14527.846588586361</v>
      </c>
      <c r="I187" s="15">
        <f>Scheduled_Principal+Prepaid_Principal</f>
        <v>465443.69851273298</v>
      </c>
      <c r="J187" s="14">
        <f>Accrued_Interest-servicefee</f>
        <v>217917.69882879543</v>
      </c>
      <c r="K187" s="21">
        <f>Total_Principal+Net_Interest</f>
        <v>683361.39734152844</v>
      </c>
      <c r="M187" s="33">
        <f t="shared" si="35"/>
        <v>0</v>
      </c>
      <c r="N187" s="30">
        <f>(I-Service_Fee)/12*M187</f>
        <v>0</v>
      </c>
      <c r="O187" s="35">
        <f t="shared" si="30"/>
        <v>0</v>
      </c>
      <c r="P187" s="33">
        <f t="shared" si="43"/>
        <v>0</v>
      </c>
      <c r="Q187" s="30">
        <f>(I-Service_Fee)/12*P187</f>
        <v>0</v>
      </c>
      <c r="R187" s="34">
        <f t="shared" si="31"/>
        <v>0</v>
      </c>
      <c r="S187" s="33">
        <f t="shared" si="36"/>
        <v>0</v>
      </c>
      <c r="T187" s="30">
        <f>(I-Service_Fee)/12*S187</f>
        <v>0</v>
      </c>
      <c r="U187" s="35">
        <f t="shared" si="32"/>
        <v>0</v>
      </c>
      <c r="V187" s="34">
        <f t="shared" si="37"/>
        <v>34866831.81260711</v>
      </c>
      <c r="W187" s="30">
        <f>(I-Service_Fee)/12*V187</f>
        <v>217917.69882879441</v>
      </c>
      <c r="X187" s="35">
        <f t="shared" si="38"/>
        <v>465443.69851273298</v>
      </c>
      <c r="Y187" s="32"/>
      <c r="Z187" s="32">
        <f t="shared" si="44"/>
        <v>177</v>
      </c>
      <c r="AA187" s="32">
        <f t="shared" si="39"/>
        <v>0</v>
      </c>
      <c r="AB187" s="32">
        <f t="shared" si="40"/>
        <v>0</v>
      </c>
      <c r="AC187" s="32">
        <f t="shared" si="41"/>
        <v>0</v>
      </c>
      <c r="AD187" s="32">
        <f t="shared" si="42"/>
        <v>683361.39734152739</v>
      </c>
    </row>
    <row r="188" spans="1:30" ht="15.75" thickBot="1" x14ac:dyDescent="0.3">
      <c r="A188" s="7">
        <v>178</v>
      </c>
      <c r="B188" s="14">
        <f t="shared" si="33"/>
        <v>34401388.114094533</v>
      </c>
      <c r="C188" s="19">
        <f t="shared" si="34"/>
        <v>325968.84087897168</v>
      </c>
      <c r="D188" s="14">
        <f>Beg_Balance*I_Period</f>
        <v>229342.58742729691</v>
      </c>
      <c r="E188" s="15">
        <f>ABS(Scheduled_PMT-Accrued_Interest)</f>
        <v>96626.253451674769</v>
      </c>
      <c r="F188" s="17">
        <f>IF(time&lt;=30,1-(1-Use_CPR*time/30)^(1/12),1-(1-Use_CPR)^(1/12))</f>
        <v>1.0596241035318976E-2</v>
      </c>
      <c r="G188" s="16">
        <f>SMM*(Beg_Balance-Scheduled_Principal)</f>
        <v>363501.52533458918</v>
      </c>
      <c r="H188" s="14">
        <f>Service_Fee*Beg_Balance/12</f>
        <v>14333.911714206057</v>
      </c>
      <c r="I188" s="15">
        <f>Scheduled_Principal+Prepaid_Principal</f>
        <v>460127.77878626395</v>
      </c>
      <c r="J188" s="14">
        <f>Accrued_Interest-servicefee</f>
        <v>215008.67571309087</v>
      </c>
      <c r="K188" s="21">
        <f>Total_Principal+Net_Interest</f>
        <v>675136.45449935482</v>
      </c>
      <c r="M188" s="33">
        <f t="shared" si="35"/>
        <v>0</v>
      </c>
      <c r="N188" s="30">
        <f>(I-Service_Fee)/12*M188</f>
        <v>0</v>
      </c>
      <c r="O188" s="35">
        <f t="shared" si="30"/>
        <v>0</v>
      </c>
      <c r="P188" s="33">
        <f t="shared" si="43"/>
        <v>0</v>
      </c>
      <c r="Q188" s="30">
        <f>(I-Service_Fee)/12*P188</f>
        <v>0</v>
      </c>
      <c r="R188" s="34">
        <f t="shared" si="31"/>
        <v>0</v>
      </c>
      <c r="S188" s="33">
        <f t="shared" si="36"/>
        <v>0</v>
      </c>
      <c r="T188" s="30">
        <f>(I-Service_Fee)/12*S188</f>
        <v>0</v>
      </c>
      <c r="U188" s="35">
        <f t="shared" si="32"/>
        <v>0</v>
      </c>
      <c r="V188" s="34">
        <f t="shared" si="37"/>
        <v>34401388.114094377</v>
      </c>
      <c r="W188" s="30">
        <f>(I-Service_Fee)/12*V188</f>
        <v>215008.67571308985</v>
      </c>
      <c r="X188" s="35">
        <f t="shared" si="38"/>
        <v>460127.77878626395</v>
      </c>
      <c r="Y188" s="32"/>
      <c r="Z188" s="32">
        <f t="shared" si="44"/>
        <v>178</v>
      </c>
      <c r="AA188" s="32">
        <f t="shared" si="39"/>
        <v>0</v>
      </c>
      <c r="AB188" s="32">
        <f t="shared" si="40"/>
        <v>0</v>
      </c>
      <c r="AC188" s="32">
        <f t="shared" si="41"/>
        <v>0</v>
      </c>
      <c r="AD188" s="32">
        <f t="shared" si="42"/>
        <v>675136.45449935377</v>
      </c>
    </row>
    <row r="189" spans="1:30" ht="15.75" thickBot="1" x14ac:dyDescent="0.3">
      <c r="A189" s="7">
        <v>179</v>
      </c>
      <c r="B189" s="14">
        <f t="shared" si="33"/>
        <v>33941260.335308269</v>
      </c>
      <c r="C189" s="19">
        <f t="shared" si="34"/>
        <v>322514.79647101462</v>
      </c>
      <c r="D189" s="14">
        <f>Beg_Balance*I_Period</f>
        <v>226275.06890205515</v>
      </c>
      <c r="E189" s="15">
        <f>ABS(Scheduled_PMT-Accrued_Interest)</f>
        <v>96239.727568959468</v>
      </c>
      <c r="F189" s="17">
        <f>IF(time&lt;=30,1-(1-Use_CPR*time/30)^(1/12),1-(1-Use_CPR)^(1/12))</f>
        <v>1.0596241035318976E-2</v>
      </c>
      <c r="G189" s="16">
        <f>SMM*(Beg_Balance-Scheduled_Principal)</f>
        <v>358629.99620494363</v>
      </c>
      <c r="H189" s="14">
        <f>Service_Fee*Beg_Balance/12</f>
        <v>14142.191806378445</v>
      </c>
      <c r="I189" s="15">
        <f>Scheduled_Principal+Prepaid_Principal</f>
        <v>454869.7237739031</v>
      </c>
      <c r="J189" s="14">
        <f>Accrued_Interest-servicefee</f>
        <v>212132.8770956767</v>
      </c>
      <c r="K189" s="21">
        <f>Total_Principal+Net_Interest</f>
        <v>667002.60086957982</v>
      </c>
      <c r="M189" s="33">
        <f t="shared" si="35"/>
        <v>0</v>
      </c>
      <c r="N189" s="30">
        <f>(I-Service_Fee)/12*M189</f>
        <v>0</v>
      </c>
      <c r="O189" s="35">
        <f t="shared" si="30"/>
        <v>0</v>
      </c>
      <c r="P189" s="33">
        <f t="shared" si="43"/>
        <v>0</v>
      </c>
      <c r="Q189" s="30">
        <f>(I-Service_Fee)/12*P189</f>
        <v>0</v>
      </c>
      <c r="R189" s="34">
        <f t="shared" si="31"/>
        <v>0</v>
      </c>
      <c r="S189" s="33">
        <f t="shared" si="36"/>
        <v>0</v>
      </c>
      <c r="T189" s="30">
        <f>(I-Service_Fee)/12*S189</f>
        <v>0</v>
      </c>
      <c r="U189" s="35">
        <f t="shared" si="32"/>
        <v>0</v>
      </c>
      <c r="V189" s="34">
        <f t="shared" si="37"/>
        <v>33941260.335308112</v>
      </c>
      <c r="W189" s="30">
        <f>(I-Service_Fee)/12*V189</f>
        <v>212132.87709567568</v>
      </c>
      <c r="X189" s="35">
        <f t="shared" si="38"/>
        <v>454869.7237739031</v>
      </c>
      <c r="Y189" s="32"/>
      <c r="Z189" s="32">
        <f t="shared" si="44"/>
        <v>179</v>
      </c>
      <c r="AA189" s="32">
        <f t="shared" si="39"/>
        <v>0</v>
      </c>
      <c r="AB189" s="32">
        <f t="shared" si="40"/>
        <v>0</v>
      </c>
      <c r="AC189" s="32">
        <f t="shared" si="41"/>
        <v>0</v>
      </c>
      <c r="AD189" s="32">
        <f t="shared" si="42"/>
        <v>667002.60086957878</v>
      </c>
    </row>
    <row r="190" spans="1:30" ht="15.75" thickBot="1" x14ac:dyDescent="0.3">
      <c r="A190" s="7">
        <v>180</v>
      </c>
      <c r="B190" s="14">
        <f t="shared" si="33"/>
        <v>33486390.611534365</v>
      </c>
      <c r="C190" s="19">
        <f t="shared" si="34"/>
        <v>319097.35195015091</v>
      </c>
      <c r="D190" s="14">
        <f>Beg_Balance*I_Period</f>
        <v>223242.60407689578</v>
      </c>
      <c r="E190" s="15">
        <f>ABS(Scheduled_PMT-Accrued_Interest)</f>
        <v>95854.747873255139</v>
      </c>
      <c r="F190" s="17">
        <f>IF(time&lt;=30,1-(1-Use_CPR*time/30)^(1/12),1-(1-Use_CPR)^(1/12))</f>
        <v>1.0596241035318976E-2</v>
      </c>
      <c r="G190" s="16">
        <f>SMM*(Beg_Balance-Scheduled_Principal)</f>
        <v>353814.16630981583</v>
      </c>
      <c r="H190" s="14">
        <f>Service_Fee*Beg_Balance/12</f>
        <v>13952.662754805986</v>
      </c>
      <c r="I190" s="15">
        <f>Scheduled_Principal+Prepaid_Principal</f>
        <v>449668.914183071</v>
      </c>
      <c r="J190" s="14">
        <f>Accrued_Interest-servicefee</f>
        <v>209289.94132208978</v>
      </c>
      <c r="K190" s="21">
        <f>Total_Principal+Net_Interest</f>
        <v>658958.85550516075</v>
      </c>
      <c r="M190" s="33">
        <f t="shared" si="35"/>
        <v>0</v>
      </c>
      <c r="N190" s="30">
        <f>(I-Service_Fee)/12*M190</f>
        <v>0</v>
      </c>
      <c r="O190" s="35">
        <f t="shared" si="30"/>
        <v>0</v>
      </c>
      <c r="P190" s="33">
        <f t="shared" si="43"/>
        <v>0</v>
      </c>
      <c r="Q190" s="30">
        <f>(I-Service_Fee)/12*P190</f>
        <v>0</v>
      </c>
      <c r="R190" s="34">
        <f t="shared" si="31"/>
        <v>0</v>
      </c>
      <c r="S190" s="33">
        <f t="shared" si="36"/>
        <v>0</v>
      </c>
      <c r="T190" s="30">
        <f>(I-Service_Fee)/12*S190</f>
        <v>0</v>
      </c>
      <c r="U190" s="35">
        <f t="shared" si="32"/>
        <v>0</v>
      </c>
      <c r="V190" s="34">
        <f t="shared" si="37"/>
        <v>33486390.611534208</v>
      </c>
      <c r="W190" s="30">
        <f>(I-Service_Fee)/12*V190</f>
        <v>209289.94132208879</v>
      </c>
      <c r="X190" s="35">
        <f t="shared" si="38"/>
        <v>449668.914183071</v>
      </c>
      <c r="Y190" s="32"/>
      <c r="Z190" s="32">
        <f t="shared" si="44"/>
        <v>180</v>
      </c>
      <c r="AA190" s="32">
        <f t="shared" si="39"/>
        <v>0</v>
      </c>
      <c r="AB190" s="32">
        <f t="shared" si="40"/>
        <v>0</v>
      </c>
      <c r="AC190" s="32">
        <f t="shared" si="41"/>
        <v>0</v>
      </c>
      <c r="AD190" s="32">
        <f t="shared" si="42"/>
        <v>658958.85550515982</v>
      </c>
    </row>
    <row r="191" spans="1:30" ht="15.75" thickBot="1" x14ac:dyDescent="0.3">
      <c r="A191" s="7">
        <v>181</v>
      </c>
      <c r="B191" s="14">
        <f t="shared" si="33"/>
        <v>33036721.697351292</v>
      </c>
      <c r="C191" s="19">
        <f t="shared" si="34"/>
        <v>315716.11949515512</v>
      </c>
      <c r="D191" s="14">
        <f>Beg_Balance*I_Period</f>
        <v>220244.8113156753</v>
      </c>
      <c r="E191" s="15">
        <f>ABS(Scheduled_PMT-Accrued_Interest)</f>
        <v>95471.30817947982</v>
      </c>
      <c r="F191" s="17">
        <f>IF(time&lt;=30,1-(1-Use_CPR*time/30)^(1/12),1-(1-Use_CPR)^(1/12))</f>
        <v>1.0596241035318976E-2</v>
      </c>
      <c r="G191" s="16">
        <f>SMM*(Beg_Balance-Scheduled_Principal)</f>
        <v>349053.42912845954</v>
      </c>
      <c r="H191" s="14">
        <f>Service_Fee*Beg_Balance/12</f>
        <v>13765.300707229704</v>
      </c>
      <c r="I191" s="15">
        <f>Scheduled_Principal+Prepaid_Principal</f>
        <v>444524.73730793933</v>
      </c>
      <c r="J191" s="14">
        <f>Accrued_Interest-servicefee</f>
        <v>206479.51060844559</v>
      </c>
      <c r="K191" s="21">
        <f>Total_Principal+Net_Interest</f>
        <v>651004.24791638495</v>
      </c>
      <c r="M191" s="33">
        <f t="shared" si="35"/>
        <v>0</v>
      </c>
      <c r="N191" s="30">
        <f>(I-Service_Fee)/12*M191</f>
        <v>0</v>
      </c>
      <c r="O191" s="35">
        <f t="shared" si="30"/>
        <v>0</v>
      </c>
      <c r="P191" s="33">
        <f t="shared" si="43"/>
        <v>0</v>
      </c>
      <c r="Q191" s="30">
        <f>(I-Service_Fee)/12*P191</f>
        <v>0</v>
      </c>
      <c r="R191" s="34">
        <f t="shared" si="31"/>
        <v>0</v>
      </c>
      <c r="S191" s="33">
        <f t="shared" si="36"/>
        <v>0</v>
      </c>
      <c r="T191" s="30">
        <f>(I-Service_Fee)/12*S191</f>
        <v>0</v>
      </c>
      <c r="U191" s="35">
        <f t="shared" si="32"/>
        <v>0</v>
      </c>
      <c r="V191" s="34">
        <f t="shared" si="37"/>
        <v>33036721.697351135</v>
      </c>
      <c r="W191" s="30">
        <f>(I-Service_Fee)/12*V191</f>
        <v>206479.51060844457</v>
      </c>
      <c r="X191" s="35">
        <f t="shared" si="38"/>
        <v>444524.73730793933</v>
      </c>
      <c r="Y191" s="32"/>
      <c r="Z191" s="32">
        <f t="shared" si="44"/>
        <v>181</v>
      </c>
      <c r="AA191" s="32">
        <f t="shared" si="39"/>
        <v>0</v>
      </c>
      <c r="AB191" s="32">
        <f t="shared" si="40"/>
        <v>0</v>
      </c>
      <c r="AC191" s="32">
        <f t="shared" si="41"/>
        <v>0</v>
      </c>
      <c r="AD191" s="32">
        <f t="shared" si="42"/>
        <v>651004.2479163839</v>
      </c>
    </row>
    <row r="192" spans="1:30" ht="15.75" thickBot="1" x14ac:dyDescent="0.3">
      <c r="A192" s="7">
        <v>182</v>
      </c>
      <c r="B192" s="14">
        <f t="shared" si="33"/>
        <v>32592196.960043352</v>
      </c>
      <c r="C192" s="19">
        <f t="shared" si="34"/>
        <v>312370.71539424884</v>
      </c>
      <c r="D192" s="14">
        <f>Beg_Balance*I_Period</f>
        <v>217281.31306695568</v>
      </c>
      <c r="E192" s="15">
        <f>ABS(Scheduled_PMT-Accrued_Interest)</f>
        <v>95089.402327293152</v>
      </c>
      <c r="F192" s="17">
        <f>IF(time&lt;=30,1-(1-Use_CPR*time/30)^(1/12),1-(1-Use_CPR)^(1/12))</f>
        <v>1.0596241035318976E-2</v>
      </c>
      <c r="G192" s="16">
        <f>SMM*(Beg_Balance-Scheduled_Principal)</f>
        <v>344347.18463224533</v>
      </c>
      <c r="H192" s="14">
        <f>Service_Fee*Beg_Balance/12</f>
        <v>13580.08206668473</v>
      </c>
      <c r="I192" s="15">
        <f>Scheduled_Principal+Prepaid_Principal</f>
        <v>439436.58695953852</v>
      </c>
      <c r="J192" s="14">
        <f>Accrued_Interest-servicefee</f>
        <v>203701.23100027096</v>
      </c>
      <c r="K192" s="21">
        <f>Total_Principal+Net_Interest</f>
        <v>643137.81795980944</v>
      </c>
      <c r="M192" s="33">
        <f t="shared" si="35"/>
        <v>0</v>
      </c>
      <c r="N192" s="30">
        <f>(I-Service_Fee)/12*M192</f>
        <v>0</v>
      </c>
      <c r="O192" s="35">
        <f t="shared" si="30"/>
        <v>0</v>
      </c>
      <c r="P192" s="33">
        <f t="shared" si="43"/>
        <v>0</v>
      </c>
      <c r="Q192" s="30">
        <f>(I-Service_Fee)/12*P192</f>
        <v>0</v>
      </c>
      <c r="R192" s="34">
        <f t="shared" si="31"/>
        <v>0</v>
      </c>
      <c r="S192" s="33">
        <f t="shared" si="36"/>
        <v>0</v>
      </c>
      <c r="T192" s="30">
        <f>(I-Service_Fee)/12*S192</f>
        <v>0</v>
      </c>
      <c r="U192" s="35">
        <f t="shared" si="32"/>
        <v>0</v>
      </c>
      <c r="V192" s="34">
        <f t="shared" si="37"/>
        <v>32592196.960043196</v>
      </c>
      <c r="W192" s="30">
        <f>(I-Service_Fee)/12*V192</f>
        <v>203701.23100026997</v>
      </c>
      <c r="X192" s="35">
        <f t="shared" si="38"/>
        <v>439436.58695953852</v>
      </c>
      <c r="Y192" s="32"/>
      <c r="Z192" s="32">
        <f t="shared" si="44"/>
        <v>182</v>
      </c>
      <c r="AA192" s="32">
        <f t="shared" si="39"/>
        <v>0</v>
      </c>
      <c r="AB192" s="32">
        <f t="shared" si="40"/>
        <v>0</v>
      </c>
      <c r="AC192" s="32">
        <f t="shared" si="41"/>
        <v>0</v>
      </c>
      <c r="AD192" s="32">
        <f t="shared" si="42"/>
        <v>643137.81795980851</v>
      </c>
    </row>
    <row r="193" spans="1:30" ht="15.75" thickBot="1" x14ac:dyDescent="0.3">
      <c r="A193" s="7">
        <v>183</v>
      </c>
      <c r="B193" s="14">
        <f t="shared" si="33"/>
        <v>32152760.373083815</v>
      </c>
      <c r="C193" s="19">
        <f t="shared" si="34"/>
        <v>309060.76000155637</v>
      </c>
      <c r="D193" s="14">
        <f>Beg_Balance*I_Period</f>
        <v>214351.73582055877</v>
      </c>
      <c r="E193" s="15">
        <f>ABS(Scheduled_PMT-Accrued_Interest)</f>
        <v>94709.0241809976</v>
      </c>
      <c r="F193" s="17">
        <f>IF(time&lt;=30,1-(1-Use_CPR*time/30)^(1/12),1-(1-Use_CPR)^(1/12))</f>
        <v>1.0596241035318976E-2</v>
      </c>
      <c r="G193" s="16">
        <f>SMM*(Beg_Balance-Scheduled_Principal)</f>
        <v>339694.83921560692</v>
      </c>
      <c r="H193" s="14">
        <f>Service_Fee*Beg_Balance/12</f>
        <v>13396.983488784923</v>
      </c>
      <c r="I193" s="15">
        <f>Scheduled_Principal+Prepaid_Principal</f>
        <v>434403.86339660455</v>
      </c>
      <c r="J193" s="14">
        <f>Accrued_Interest-servicefee</f>
        <v>200954.75233177384</v>
      </c>
      <c r="K193" s="21">
        <f>Total_Principal+Net_Interest</f>
        <v>635358.61572837841</v>
      </c>
      <c r="M193" s="33">
        <f t="shared" si="35"/>
        <v>0</v>
      </c>
      <c r="N193" s="30">
        <f>(I-Service_Fee)/12*M193</f>
        <v>0</v>
      </c>
      <c r="O193" s="35">
        <f t="shared" si="30"/>
        <v>0</v>
      </c>
      <c r="P193" s="33">
        <f t="shared" si="43"/>
        <v>0</v>
      </c>
      <c r="Q193" s="30">
        <f>(I-Service_Fee)/12*P193</f>
        <v>0</v>
      </c>
      <c r="R193" s="34">
        <f t="shared" si="31"/>
        <v>0</v>
      </c>
      <c r="S193" s="33">
        <f t="shared" si="36"/>
        <v>0</v>
      </c>
      <c r="T193" s="30">
        <f>(I-Service_Fee)/12*S193</f>
        <v>0</v>
      </c>
      <c r="U193" s="35">
        <f t="shared" si="32"/>
        <v>0</v>
      </c>
      <c r="V193" s="34">
        <f t="shared" si="37"/>
        <v>32152760.373083659</v>
      </c>
      <c r="W193" s="30">
        <f>(I-Service_Fee)/12*V193</f>
        <v>200954.75233177285</v>
      </c>
      <c r="X193" s="35">
        <f t="shared" si="38"/>
        <v>434403.86339660455</v>
      </c>
      <c r="Y193" s="32"/>
      <c r="Z193" s="32">
        <f t="shared" si="44"/>
        <v>183</v>
      </c>
      <c r="AA193" s="32">
        <f t="shared" si="39"/>
        <v>0</v>
      </c>
      <c r="AB193" s="32">
        <f t="shared" si="40"/>
        <v>0</v>
      </c>
      <c r="AC193" s="32">
        <f t="shared" si="41"/>
        <v>0</v>
      </c>
      <c r="AD193" s="32">
        <f t="shared" si="42"/>
        <v>635358.61572837736</v>
      </c>
    </row>
    <row r="194" spans="1:30" ht="15.75" thickBot="1" x14ac:dyDescent="0.3">
      <c r="A194" s="7">
        <v>184</v>
      </c>
      <c r="B194" s="14">
        <f t="shared" si="33"/>
        <v>31718356.509687211</v>
      </c>
      <c r="C194" s="19">
        <f t="shared" si="34"/>
        <v>305785.87769402104</v>
      </c>
      <c r="D194" s="14">
        <f>Beg_Balance*I_Period</f>
        <v>211455.71006458142</v>
      </c>
      <c r="E194" s="15">
        <f>ABS(Scheduled_PMT-Accrued_Interest)</f>
        <v>94330.167629439617</v>
      </c>
      <c r="F194" s="17">
        <f>IF(time&lt;=30,1-(1-Use_CPR*time/30)^(1/12),1-(1-Use_CPR)^(1/12))</f>
        <v>1.0596241035318976E-2</v>
      </c>
      <c r="G194" s="16">
        <f>SMM*(Beg_Balance-Scheduled_Principal)</f>
        <v>335095.80562772084</v>
      </c>
      <c r="H194" s="14">
        <f>Service_Fee*Beg_Balance/12</f>
        <v>13215.981879036337</v>
      </c>
      <c r="I194" s="15">
        <f>Scheduled_Principal+Prepaid_Principal</f>
        <v>429425.97325716045</v>
      </c>
      <c r="J194" s="14">
        <f>Accrued_Interest-servicefee</f>
        <v>198239.72818554507</v>
      </c>
      <c r="K194" s="21">
        <f>Total_Principal+Net_Interest</f>
        <v>627665.70144270547</v>
      </c>
      <c r="M194" s="33">
        <f t="shared" si="35"/>
        <v>0</v>
      </c>
      <c r="N194" s="30">
        <f>(I-Service_Fee)/12*M194</f>
        <v>0</v>
      </c>
      <c r="O194" s="35">
        <f t="shared" si="30"/>
        <v>0</v>
      </c>
      <c r="P194" s="33">
        <f t="shared" si="43"/>
        <v>0</v>
      </c>
      <c r="Q194" s="30">
        <f>(I-Service_Fee)/12*P194</f>
        <v>0</v>
      </c>
      <c r="R194" s="34">
        <f t="shared" si="31"/>
        <v>0</v>
      </c>
      <c r="S194" s="33">
        <f t="shared" si="36"/>
        <v>0</v>
      </c>
      <c r="T194" s="30">
        <f>(I-Service_Fee)/12*S194</f>
        <v>0</v>
      </c>
      <c r="U194" s="35">
        <f t="shared" si="32"/>
        <v>0</v>
      </c>
      <c r="V194" s="34">
        <f t="shared" si="37"/>
        <v>31718356.509687055</v>
      </c>
      <c r="W194" s="30">
        <f>(I-Service_Fee)/12*V194</f>
        <v>198239.72818554408</v>
      </c>
      <c r="X194" s="35">
        <f t="shared" si="38"/>
        <v>429425.97325716045</v>
      </c>
      <c r="Y194" s="32"/>
      <c r="Z194" s="32">
        <f t="shared" si="44"/>
        <v>184</v>
      </c>
      <c r="AA194" s="32">
        <f t="shared" si="39"/>
        <v>0</v>
      </c>
      <c r="AB194" s="32">
        <f t="shared" si="40"/>
        <v>0</v>
      </c>
      <c r="AC194" s="32">
        <f t="shared" si="41"/>
        <v>0</v>
      </c>
      <c r="AD194" s="32">
        <f t="shared" si="42"/>
        <v>627665.70144270454</v>
      </c>
    </row>
    <row r="195" spans="1:30" ht="15.75" thickBot="1" x14ac:dyDescent="0.3">
      <c r="A195" s="7">
        <v>185</v>
      </c>
      <c r="B195" s="14">
        <f t="shared" si="33"/>
        <v>31288930.53643005</v>
      </c>
      <c r="C195" s="19">
        <f t="shared" si="34"/>
        <v>302545.69682877854</v>
      </c>
      <c r="D195" s="14">
        <f>Beg_Balance*I_Period</f>
        <v>208592.87024286701</v>
      </c>
      <c r="E195" s="15">
        <f>ABS(Scheduled_PMT-Accrued_Interest)</f>
        <v>93952.826585911534</v>
      </c>
      <c r="F195" s="17">
        <f>IF(time&lt;=30,1-(1-Use_CPR*time/30)^(1/12),1-(1-Use_CPR)^(1/12))</f>
        <v>1.0596241035318976E-2</v>
      </c>
      <c r="G195" s="16">
        <f>SMM*(Beg_Balance-Scheduled_Principal)</f>
        <v>330549.50290491123</v>
      </c>
      <c r="H195" s="14">
        <f>Service_Fee*Beg_Balance/12</f>
        <v>13037.054390179188</v>
      </c>
      <c r="I195" s="15">
        <f>Scheduled_Principal+Prepaid_Principal</f>
        <v>424502.32949082274</v>
      </c>
      <c r="J195" s="14">
        <f>Accrued_Interest-servicefee</f>
        <v>195555.81585268781</v>
      </c>
      <c r="K195" s="21">
        <f>Total_Principal+Net_Interest</f>
        <v>620058.14534351055</v>
      </c>
      <c r="M195" s="33">
        <f t="shared" si="35"/>
        <v>0</v>
      </c>
      <c r="N195" s="30">
        <f>(I-Service_Fee)/12*M195</f>
        <v>0</v>
      </c>
      <c r="O195" s="35">
        <f t="shared" si="30"/>
        <v>0</v>
      </c>
      <c r="P195" s="33">
        <f t="shared" si="43"/>
        <v>0</v>
      </c>
      <c r="Q195" s="30">
        <f>(I-Service_Fee)/12*P195</f>
        <v>0</v>
      </c>
      <c r="R195" s="34">
        <f t="shared" si="31"/>
        <v>0</v>
      </c>
      <c r="S195" s="33">
        <f t="shared" si="36"/>
        <v>0</v>
      </c>
      <c r="T195" s="30">
        <f>(I-Service_Fee)/12*S195</f>
        <v>0</v>
      </c>
      <c r="U195" s="35">
        <f t="shared" si="32"/>
        <v>0</v>
      </c>
      <c r="V195" s="34">
        <f t="shared" si="37"/>
        <v>31288930.536429893</v>
      </c>
      <c r="W195" s="30">
        <f>(I-Service_Fee)/12*V195</f>
        <v>195555.81585268682</v>
      </c>
      <c r="X195" s="35">
        <f t="shared" si="38"/>
        <v>424502.32949082274</v>
      </c>
      <c r="Y195" s="32"/>
      <c r="Z195" s="32">
        <f t="shared" si="44"/>
        <v>185</v>
      </c>
      <c r="AA195" s="32">
        <f t="shared" si="39"/>
        <v>0</v>
      </c>
      <c r="AB195" s="32">
        <f t="shared" si="40"/>
        <v>0</v>
      </c>
      <c r="AC195" s="32">
        <f t="shared" si="41"/>
        <v>0</v>
      </c>
      <c r="AD195" s="32">
        <f t="shared" si="42"/>
        <v>620058.1453435095</v>
      </c>
    </row>
    <row r="196" spans="1:30" ht="15.75" thickBot="1" x14ac:dyDescent="0.3">
      <c r="A196" s="7">
        <v>186</v>
      </c>
      <c r="B196" s="14">
        <f t="shared" si="33"/>
        <v>30864428.206939228</v>
      </c>
      <c r="C196" s="19">
        <f t="shared" si="34"/>
        <v>299339.84970098227</v>
      </c>
      <c r="D196" s="14">
        <f>Beg_Balance*I_Period</f>
        <v>205762.85471292821</v>
      </c>
      <c r="E196" s="15">
        <f>ABS(Scheduled_PMT-Accrued_Interest)</f>
        <v>93576.994988054066</v>
      </c>
      <c r="F196" s="17">
        <f>IF(time&lt;=30,1-(1-Use_CPR*time/30)^(1/12),1-(1-Use_CPR)^(1/12))</f>
        <v>1.0596241035318976E-2</v>
      </c>
      <c r="G196" s="16">
        <f>SMM*(Beg_Balance-Scheduled_Principal)</f>
        <v>326055.35630377167</v>
      </c>
      <c r="H196" s="14">
        <f>Service_Fee*Beg_Balance/12</f>
        <v>12860.178419558011</v>
      </c>
      <c r="I196" s="15">
        <f>Scheduled_Principal+Prepaid_Principal</f>
        <v>419632.35129182576</v>
      </c>
      <c r="J196" s="14">
        <f>Accrued_Interest-servicefee</f>
        <v>192902.6762933702</v>
      </c>
      <c r="K196" s="21">
        <f>Total_Principal+Net_Interest</f>
        <v>612535.02758519596</v>
      </c>
      <c r="M196" s="33">
        <f t="shared" si="35"/>
        <v>0</v>
      </c>
      <c r="N196" s="30">
        <f>(I-Service_Fee)/12*M196</f>
        <v>0</v>
      </c>
      <c r="O196" s="35">
        <f t="shared" si="30"/>
        <v>0</v>
      </c>
      <c r="P196" s="33">
        <f t="shared" si="43"/>
        <v>0</v>
      </c>
      <c r="Q196" s="30">
        <f>(I-Service_Fee)/12*P196</f>
        <v>0</v>
      </c>
      <c r="R196" s="34">
        <f t="shared" si="31"/>
        <v>0</v>
      </c>
      <c r="S196" s="33">
        <f t="shared" si="36"/>
        <v>0</v>
      </c>
      <c r="T196" s="30">
        <f>(I-Service_Fee)/12*S196</f>
        <v>0</v>
      </c>
      <c r="U196" s="35">
        <f t="shared" si="32"/>
        <v>0</v>
      </c>
      <c r="V196" s="34">
        <f t="shared" si="37"/>
        <v>30864428.206939071</v>
      </c>
      <c r="W196" s="30">
        <f>(I-Service_Fee)/12*V196</f>
        <v>192902.67629336918</v>
      </c>
      <c r="X196" s="35">
        <f t="shared" si="38"/>
        <v>419632.35129182576</v>
      </c>
      <c r="Y196" s="32"/>
      <c r="Z196" s="32">
        <f t="shared" si="44"/>
        <v>186</v>
      </c>
      <c r="AA196" s="32">
        <f t="shared" si="39"/>
        <v>0</v>
      </c>
      <c r="AB196" s="32">
        <f t="shared" si="40"/>
        <v>0</v>
      </c>
      <c r="AC196" s="32">
        <f t="shared" si="41"/>
        <v>0</v>
      </c>
      <c r="AD196" s="32">
        <f t="shared" si="42"/>
        <v>612535.02758519491</v>
      </c>
    </row>
    <row r="197" spans="1:30" ht="15.75" thickBot="1" x14ac:dyDescent="0.3">
      <c r="A197" s="7">
        <v>187</v>
      </c>
      <c r="B197" s="14">
        <f t="shared" si="33"/>
        <v>30444795.855647404</v>
      </c>
      <c r="C197" s="19">
        <f t="shared" si="34"/>
        <v>296167.97250207461</v>
      </c>
      <c r="D197" s="14">
        <f>Beg_Balance*I_Period</f>
        <v>202965.30570431604</v>
      </c>
      <c r="E197" s="15">
        <f>ABS(Scheduled_PMT-Accrued_Interest)</f>
        <v>93202.666797758575</v>
      </c>
      <c r="F197" s="17">
        <f>IF(time&lt;=30,1-(1-Use_CPR*time/30)^(1/12),1-(1-Use_CPR)^(1/12))</f>
        <v>1.0596241035318976E-2</v>
      </c>
      <c r="G197" s="16">
        <f>SMM*(Beg_Balance-Scheduled_Principal)</f>
        <v>321612.79723499657</v>
      </c>
      <c r="H197" s="14">
        <f>Service_Fee*Beg_Balance/12</f>
        <v>12685.331606519752</v>
      </c>
      <c r="I197" s="15">
        <f>Scheduled_Principal+Prepaid_Principal</f>
        <v>414815.46403275512</v>
      </c>
      <c r="J197" s="14">
        <f>Accrued_Interest-servicefee</f>
        <v>190279.97409779628</v>
      </c>
      <c r="K197" s="21">
        <f>Total_Principal+Net_Interest</f>
        <v>605095.43813055137</v>
      </c>
      <c r="M197" s="33">
        <f t="shared" si="35"/>
        <v>0</v>
      </c>
      <c r="N197" s="30">
        <f>(I-Service_Fee)/12*M197</f>
        <v>0</v>
      </c>
      <c r="O197" s="35">
        <f t="shared" si="30"/>
        <v>0</v>
      </c>
      <c r="P197" s="33">
        <f t="shared" si="43"/>
        <v>0</v>
      </c>
      <c r="Q197" s="30">
        <f>(I-Service_Fee)/12*P197</f>
        <v>0</v>
      </c>
      <c r="R197" s="34">
        <f t="shared" si="31"/>
        <v>0</v>
      </c>
      <c r="S197" s="33">
        <f t="shared" si="36"/>
        <v>0</v>
      </c>
      <c r="T197" s="30">
        <f>(I-Service_Fee)/12*S197</f>
        <v>0</v>
      </c>
      <c r="U197" s="35">
        <f t="shared" si="32"/>
        <v>0</v>
      </c>
      <c r="V197" s="34">
        <f t="shared" si="37"/>
        <v>30444795.855647247</v>
      </c>
      <c r="W197" s="30">
        <f>(I-Service_Fee)/12*V197</f>
        <v>190279.97409779529</v>
      </c>
      <c r="X197" s="35">
        <f t="shared" si="38"/>
        <v>414815.46403275512</v>
      </c>
      <c r="Y197" s="32"/>
      <c r="Z197" s="32">
        <f t="shared" si="44"/>
        <v>187</v>
      </c>
      <c r="AA197" s="32">
        <f t="shared" si="39"/>
        <v>0</v>
      </c>
      <c r="AB197" s="32">
        <f t="shared" si="40"/>
        <v>0</v>
      </c>
      <c r="AC197" s="32">
        <f t="shared" si="41"/>
        <v>0</v>
      </c>
      <c r="AD197" s="32">
        <f t="shared" si="42"/>
        <v>605095.43813055044</v>
      </c>
    </row>
    <row r="198" spans="1:30" ht="15.75" thickBot="1" x14ac:dyDescent="0.3">
      <c r="A198" s="7">
        <v>188</v>
      </c>
      <c r="B198" s="14">
        <f t="shared" si="33"/>
        <v>30029980.391614649</v>
      </c>
      <c r="C198" s="19">
        <f t="shared" si="34"/>
        <v>293029.70527850086</v>
      </c>
      <c r="D198" s="14">
        <f>Beg_Balance*I_Period</f>
        <v>200199.86927743102</v>
      </c>
      <c r="E198" s="15">
        <f>ABS(Scheduled_PMT-Accrued_Interest)</f>
        <v>92829.836001069838</v>
      </c>
      <c r="F198" s="17">
        <f>IF(time&lt;=30,1-(1-Use_CPR*time/30)^(1/12),1-(1-Use_CPR)^(1/12))</f>
        <v>1.0596241035318976E-2</v>
      </c>
      <c r="G198" s="16">
        <f>SMM*(Beg_Balance-Scheduled_Principal)</f>
        <v>317221.26319791493</v>
      </c>
      <c r="H198" s="14">
        <f>Service_Fee*Beg_Balance/12</f>
        <v>12512.491829839439</v>
      </c>
      <c r="I198" s="15">
        <f>Scheduled_Principal+Prepaid_Principal</f>
        <v>410051.0991989848</v>
      </c>
      <c r="J198" s="14">
        <f>Accrued_Interest-servicefee</f>
        <v>187687.37744759157</v>
      </c>
      <c r="K198" s="21">
        <f>Total_Principal+Net_Interest</f>
        <v>597738.47664657631</v>
      </c>
      <c r="M198" s="33">
        <f t="shared" si="35"/>
        <v>0</v>
      </c>
      <c r="N198" s="30">
        <f>(I-Service_Fee)/12*M198</f>
        <v>0</v>
      </c>
      <c r="O198" s="35">
        <f t="shared" si="30"/>
        <v>0</v>
      </c>
      <c r="P198" s="33">
        <f t="shared" si="43"/>
        <v>0</v>
      </c>
      <c r="Q198" s="30">
        <f>(I-Service_Fee)/12*P198</f>
        <v>0</v>
      </c>
      <c r="R198" s="34">
        <f t="shared" si="31"/>
        <v>0</v>
      </c>
      <c r="S198" s="33">
        <f t="shared" si="36"/>
        <v>0</v>
      </c>
      <c r="T198" s="30">
        <f>(I-Service_Fee)/12*S198</f>
        <v>0</v>
      </c>
      <c r="U198" s="35">
        <f t="shared" si="32"/>
        <v>0</v>
      </c>
      <c r="V198" s="34">
        <f t="shared" si="37"/>
        <v>30029980.391614493</v>
      </c>
      <c r="W198" s="30">
        <f>(I-Service_Fee)/12*V198</f>
        <v>187687.37744759055</v>
      </c>
      <c r="X198" s="35">
        <f t="shared" si="38"/>
        <v>410051.0991989848</v>
      </c>
      <c r="Y198" s="32"/>
      <c r="Z198" s="32">
        <f t="shared" si="44"/>
        <v>188</v>
      </c>
      <c r="AA198" s="32">
        <f t="shared" si="39"/>
        <v>0</v>
      </c>
      <c r="AB198" s="32">
        <f t="shared" si="40"/>
        <v>0</v>
      </c>
      <c r="AC198" s="32">
        <f t="shared" si="41"/>
        <v>0</v>
      </c>
      <c r="AD198" s="32">
        <f t="shared" si="42"/>
        <v>597738.47664657538</v>
      </c>
    </row>
    <row r="199" spans="1:30" ht="15.75" thickBot="1" x14ac:dyDescent="0.3">
      <c r="A199" s="7">
        <v>189</v>
      </c>
      <c r="B199" s="14">
        <f t="shared" si="33"/>
        <v>29619929.292415664</v>
      </c>
      <c r="C199" s="19">
        <f t="shared" si="34"/>
        <v>289924.69189086143</v>
      </c>
      <c r="D199" s="14">
        <f>Beg_Balance*I_Period</f>
        <v>197466.19528277111</v>
      </c>
      <c r="E199" s="15">
        <f>ABS(Scheduled_PMT-Accrued_Interest)</f>
        <v>92458.496608090325</v>
      </c>
      <c r="F199" s="17">
        <f>IF(time&lt;=30,1-(1-Use_CPR*time/30)^(1/12),1-(1-Use_CPR)^(1/12))</f>
        <v>1.0596241035318976E-2</v>
      </c>
      <c r="G199" s="16">
        <f>SMM*(Beg_Balance-Scheduled_Principal)</f>
        <v>312880.19771571888</v>
      </c>
      <c r="H199" s="14">
        <f>Service_Fee*Beg_Balance/12</f>
        <v>12341.637205173194</v>
      </c>
      <c r="I199" s="15">
        <f>Scheduled_Principal+Prepaid_Principal</f>
        <v>405338.69432380924</v>
      </c>
      <c r="J199" s="14">
        <f>Accrued_Interest-servicefee</f>
        <v>185124.5580775979</v>
      </c>
      <c r="K199" s="21">
        <f>Total_Principal+Net_Interest</f>
        <v>590463.25240140711</v>
      </c>
      <c r="M199" s="33">
        <f t="shared" si="35"/>
        <v>0</v>
      </c>
      <c r="N199" s="30">
        <f>(I-Service_Fee)/12*M199</f>
        <v>0</v>
      </c>
      <c r="O199" s="35">
        <f t="shared" si="30"/>
        <v>0</v>
      </c>
      <c r="P199" s="33">
        <f t="shared" si="43"/>
        <v>0</v>
      </c>
      <c r="Q199" s="30">
        <f>(I-Service_Fee)/12*P199</f>
        <v>0</v>
      </c>
      <c r="R199" s="34">
        <f t="shared" si="31"/>
        <v>0</v>
      </c>
      <c r="S199" s="33">
        <f t="shared" si="36"/>
        <v>0</v>
      </c>
      <c r="T199" s="30">
        <f>(I-Service_Fee)/12*S199</f>
        <v>0</v>
      </c>
      <c r="U199" s="35">
        <f t="shared" si="32"/>
        <v>0</v>
      </c>
      <c r="V199" s="34">
        <f t="shared" si="37"/>
        <v>29619929.292415507</v>
      </c>
      <c r="W199" s="30">
        <f>(I-Service_Fee)/12*V199</f>
        <v>185124.55807759691</v>
      </c>
      <c r="X199" s="35">
        <f t="shared" si="38"/>
        <v>405338.69432380924</v>
      </c>
      <c r="Y199" s="32"/>
      <c r="Z199" s="32">
        <f t="shared" si="44"/>
        <v>189</v>
      </c>
      <c r="AA199" s="32">
        <f t="shared" si="39"/>
        <v>0</v>
      </c>
      <c r="AB199" s="32">
        <f t="shared" si="40"/>
        <v>0</v>
      </c>
      <c r="AC199" s="32">
        <f t="shared" si="41"/>
        <v>0</v>
      </c>
      <c r="AD199" s="32">
        <f t="shared" si="42"/>
        <v>590463.25240140618</v>
      </c>
    </row>
    <row r="200" spans="1:30" ht="15.75" thickBot="1" x14ac:dyDescent="0.3">
      <c r="A200" s="7">
        <v>190</v>
      </c>
      <c r="B200" s="14">
        <f t="shared" si="33"/>
        <v>29214590.598091856</v>
      </c>
      <c r="C200" s="19">
        <f t="shared" si="34"/>
        <v>286852.57997349522</v>
      </c>
      <c r="D200" s="14">
        <f>Beg_Balance*I_Period</f>
        <v>194763.93732061237</v>
      </c>
      <c r="E200" s="15">
        <f>ABS(Scheduled_PMT-Accrued_Interest)</f>
        <v>92088.642652882845</v>
      </c>
      <c r="F200" s="17">
        <f>IF(time&lt;=30,1-(1-Use_CPR*time/30)^(1/12),1-(1-Use_CPR)^(1/12))</f>
        <v>1.0596241035318976E-2</v>
      </c>
      <c r="G200" s="16">
        <f>SMM*(Beg_Balance-Scheduled_Principal)</f>
        <v>308589.05027137953</v>
      </c>
      <c r="H200" s="14">
        <f>Service_Fee*Beg_Balance/12</f>
        <v>12172.746082538273</v>
      </c>
      <c r="I200" s="15">
        <f>Scheduled_Principal+Prepaid_Principal</f>
        <v>400677.69292426237</v>
      </c>
      <c r="J200" s="14">
        <f>Accrued_Interest-servicefee</f>
        <v>182591.1912380741</v>
      </c>
      <c r="K200" s="21">
        <f>Total_Principal+Net_Interest</f>
        <v>583268.88416233647</v>
      </c>
      <c r="M200" s="33">
        <f t="shared" si="35"/>
        <v>0</v>
      </c>
      <c r="N200" s="30">
        <f>(I-Service_Fee)/12*M200</f>
        <v>0</v>
      </c>
      <c r="O200" s="35">
        <f t="shared" si="30"/>
        <v>0</v>
      </c>
      <c r="P200" s="33">
        <f t="shared" si="43"/>
        <v>0</v>
      </c>
      <c r="Q200" s="30">
        <f>(I-Service_Fee)/12*P200</f>
        <v>0</v>
      </c>
      <c r="R200" s="34">
        <f t="shared" si="31"/>
        <v>0</v>
      </c>
      <c r="S200" s="33">
        <f t="shared" si="36"/>
        <v>0</v>
      </c>
      <c r="T200" s="30">
        <f>(I-Service_Fee)/12*S200</f>
        <v>0</v>
      </c>
      <c r="U200" s="35">
        <f t="shared" si="32"/>
        <v>0</v>
      </c>
      <c r="V200" s="34">
        <f t="shared" si="37"/>
        <v>29214590.598091699</v>
      </c>
      <c r="W200" s="30">
        <f>(I-Service_Fee)/12*V200</f>
        <v>182591.19123807311</v>
      </c>
      <c r="X200" s="35">
        <f t="shared" si="38"/>
        <v>400677.69292426237</v>
      </c>
      <c r="Y200" s="32"/>
      <c r="Z200" s="32">
        <f t="shared" si="44"/>
        <v>190</v>
      </c>
      <c r="AA200" s="32">
        <f t="shared" si="39"/>
        <v>0</v>
      </c>
      <c r="AB200" s="32">
        <f t="shared" si="40"/>
        <v>0</v>
      </c>
      <c r="AC200" s="32">
        <f t="shared" si="41"/>
        <v>0</v>
      </c>
      <c r="AD200" s="32">
        <f t="shared" si="42"/>
        <v>583268.88416233542</v>
      </c>
    </row>
    <row r="201" spans="1:30" ht="15.75" thickBot="1" x14ac:dyDescent="0.3">
      <c r="A201" s="7">
        <v>191</v>
      </c>
      <c r="B201" s="14">
        <f t="shared" si="33"/>
        <v>28813912.905167595</v>
      </c>
      <c r="C201" s="19">
        <f t="shared" si="34"/>
        <v>283813.02089449298</v>
      </c>
      <c r="D201" s="14">
        <f>Beg_Balance*I_Period</f>
        <v>192092.75270111731</v>
      </c>
      <c r="E201" s="15">
        <f>ABS(Scheduled_PMT-Accrued_Interest)</f>
        <v>91720.268193375668</v>
      </c>
      <c r="F201" s="17">
        <f>IF(time&lt;=30,1-(1-Use_CPR*time/30)^(1/12),1-(1-Use_CPR)^(1/12))</f>
        <v>1.0596241035318976E-2</v>
      </c>
      <c r="G201" s="16">
        <f>SMM*(Beg_Balance-Scheduled_Principal)</f>
        <v>304347.27624424279</v>
      </c>
      <c r="H201" s="14">
        <f>Service_Fee*Beg_Balance/12</f>
        <v>12005.797043819832</v>
      </c>
      <c r="I201" s="15">
        <f>Scheduled_Principal+Prepaid_Principal</f>
        <v>396067.54443761846</v>
      </c>
      <c r="J201" s="14">
        <f>Accrued_Interest-servicefee</f>
        <v>180086.95565729748</v>
      </c>
      <c r="K201" s="21">
        <f>Total_Principal+Net_Interest</f>
        <v>576154.50009491597</v>
      </c>
      <c r="M201" s="33">
        <f t="shared" si="35"/>
        <v>0</v>
      </c>
      <c r="N201" s="30">
        <f>(I-Service_Fee)/12*M201</f>
        <v>0</v>
      </c>
      <c r="O201" s="35">
        <f t="shared" si="30"/>
        <v>0</v>
      </c>
      <c r="P201" s="33">
        <f t="shared" si="43"/>
        <v>0</v>
      </c>
      <c r="Q201" s="30">
        <f>(I-Service_Fee)/12*P201</f>
        <v>0</v>
      </c>
      <c r="R201" s="34">
        <f t="shared" si="31"/>
        <v>0</v>
      </c>
      <c r="S201" s="33">
        <f t="shared" si="36"/>
        <v>0</v>
      </c>
      <c r="T201" s="30">
        <f>(I-Service_Fee)/12*S201</f>
        <v>0</v>
      </c>
      <c r="U201" s="35">
        <f t="shared" si="32"/>
        <v>0</v>
      </c>
      <c r="V201" s="34">
        <f t="shared" si="37"/>
        <v>28813912.905167438</v>
      </c>
      <c r="W201" s="30">
        <f>(I-Service_Fee)/12*V201</f>
        <v>180086.95565729646</v>
      </c>
      <c r="X201" s="35">
        <f t="shared" si="38"/>
        <v>396067.54443761846</v>
      </c>
      <c r="Y201" s="32"/>
      <c r="Z201" s="32">
        <f t="shared" si="44"/>
        <v>191</v>
      </c>
      <c r="AA201" s="32">
        <f t="shared" si="39"/>
        <v>0</v>
      </c>
      <c r="AB201" s="32">
        <f t="shared" si="40"/>
        <v>0</v>
      </c>
      <c r="AC201" s="32">
        <f t="shared" si="41"/>
        <v>0</v>
      </c>
      <c r="AD201" s="32">
        <f t="shared" si="42"/>
        <v>576154.50009491493</v>
      </c>
    </row>
    <row r="202" spans="1:30" ht="15.75" thickBot="1" x14ac:dyDescent="0.3">
      <c r="A202" s="7">
        <v>192</v>
      </c>
      <c r="B202" s="14">
        <f t="shared" si="33"/>
        <v>28417845.360729977</v>
      </c>
      <c r="C202" s="19">
        <f t="shared" si="34"/>
        <v>280805.66971613292</v>
      </c>
      <c r="D202" s="14">
        <f>Beg_Balance*I_Period</f>
        <v>189452.30240486652</v>
      </c>
      <c r="E202" s="15">
        <f>ABS(Scheduled_PMT-Accrued_Interest)</f>
        <v>91353.367311266396</v>
      </c>
      <c r="F202" s="17">
        <f>IF(time&lt;=30,1-(1-Use_CPR*time/30)^(1/12),1-(1-Use_CPR)^(1/12))</f>
        <v>1.0596241035318976E-2</v>
      </c>
      <c r="G202" s="16">
        <f>SMM*(Beg_Balance-Scheduled_Principal)</f>
        <v>300154.33684729779</v>
      </c>
      <c r="H202" s="14">
        <f>Service_Fee*Beg_Balance/12</f>
        <v>11840.768900304158</v>
      </c>
      <c r="I202" s="15">
        <f>Scheduled_Principal+Prepaid_Principal</f>
        <v>391507.70415856421</v>
      </c>
      <c r="J202" s="14">
        <f>Accrued_Interest-servicefee</f>
        <v>177611.53350456237</v>
      </c>
      <c r="K202" s="21">
        <f>Total_Principal+Net_Interest</f>
        <v>569119.23766312655</v>
      </c>
      <c r="M202" s="33">
        <f t="shared" si="35"/>
        <v>0</v>
      </c>
      <c r="N202" s="30">
        <f>(I-Service_Fee)/12*M202</f>
        <v>0</v>
      </c>
      <c r="O202" s="35">
        <f t="shared" si="30"/>
        <v>0</v>
      </c>
      <c r="P202" s="33">
        <f t="shared" si="43"/>
        <v>0</v>
      </c>
      <c r="Q202" s="30">
        <f>(I-Service_Fee)/12*P202</f>
        <v>0</v>
      </c>
      <c r="R202" s="34">
        <f t="shared" si="31"/>
        <v>0</v>
      </c>
      <c r="S202" s="33">
        <f t="shared" si="36"/>
        <v>0</v>
      </c>
      <c r="T202" s="30">
        <f>(I-Service_Fee)/12*S202</f>
        <v>0</v>
      </c>
      <c r="U202" s="35">
        <f t="shared" si="32"/>
        <v>0</v>
      </c>
      <c r="V202" s="34">
        <f t="shared" si="37"/>
        <v>28417845.360729821</v>
      </c>
      <c r="W202" s="30">
        <f>(I-Service_Fee)/12*V202</f>
        <v>177611.53350456138</v>
      </c>
      <c r="X202" s="35">
        <f t="shared" si="38"/>
        <v>391507.70415856421</v>
      </c>
      <c r="Y202" s="32"/>
      <c r="Z202" s="32">
        <f t="shared" si="44"/>
        <v>192</v>
      </c>
      <c r="AA202" s="32">
        <f t="shared" si="39"/>
        <v>0</v>
      </c>
      <c r="AB202" s="32">
        <f t="shared" si="40"/>
        <v>0</v>
      </c>
      <c r="AC202" s="32">
        <f t="shared" si="41"/>
        <v>0</v>
      </c>
      <c r="AD202" s="32">
        <f t="shared" si="42"/>
        <v>569119.23766312562</v>
      </c>
    </row>
    <row r="203" spans="1:30" ht="15.75" thickBot="1" x14ac:dyDescent="0.3">
      <c r="A203" s="7">
        <v>193</v>
      </c>
      <c r="B203" s="14">
        <f t="shared" si="33"/>
        <v>28026337.656571414</v>
      </c>
      <c r="C203" s="19">
        <f t="shared" si="34"/>
        <v>277830.18515573663</v>
      </c>
      <c r="D203" s="14">
        <f>Beg_Balance*I_Period</f>
        <v>186842.25104380943</v>
      </c>
      <c r="E203" s="15">
        <f>ABS(Scheduled_PMT-Accrued_Interest)</f>
        <v>90987.934111927199</v>
      </c>
      <c r="F203" s="17">
        <f>IF(time&lt;=30,1-(1-Use_CPR*time/30)^(1/12),1-(1-Use_CPR)^(1/12))</f>
        <v>1.0596241035318976E-2</v>
      </c>
      <c r="G203" s="16">
        <f>SMM*(Beg_Balance-Scheduled_Principal)</f>
        <v>296009.69906511181</v>
      </c>
      <c r="H203" s="14">
        <f>Service_Fee*Beg_Balance/12</f>
        <v>11677.64069023809</v>
      </c>
      <c r="I203" s="15">
        <f>Scheduled_Principal+Prepaid_Principal</f>
        <v>386997.63317703898</v>
      </c>
      <c r="J203" s="14">
        <f>Accrued_Interest-servicefee</f>
        <v>175164.61035357133</v>
      </c>
      <c r="K203" s="21">
        <f>Total_Principal+Net_Interest</f>
        <v>562162.24353061034</v>
      </c>
      <c r="M203" s="33">
        <f t="shared" si="35"/>
        <v>0</v>
      </c>
      <c r="N203" s="30">
        <f>(I-Service_Fee)/12*M203</f>
        <v>0</v>
      </c>
      <c r="O203" s="35">
        <f t="shared" si="30"/>
        <v>0</v>
      </c>
      <c r="P203" s="33">
        <f t="shared" si="43"/>
        <v>0</v>
      </c>
      <c r="Q203" s="30">
        <f>(I-Service_Fee)/12*P203</f>
        <v>0</v>
      </c>
      <c r="R203" s="34">
        <f t="shared" si="31"/>
        <v>0</v>
      </c>
      <c r="S203" s="33">
        <f t="shared" si="36"/>
        <v>0</v>
      </c>
      <c r="T203" s="30">
        <f>(I-Service_Fee)/12*S203</f>
        <v>0</v>
      </c>
      <c r="U203" s="35">
        <f t="shared" si="32"/>
        <v>0</v>
      </c>
      <c r="V203" s="34">
        <f t="shared" si="37"/>
        <v>28026337.656571258</v>
      </c>
      <c r="W203" s="30">
        <f>(I-Service_Fee)/12*V203</f>
        <v>175164.61035357034</v>
      </c>
      <c r="X203" s="35">
        <f t="shared" si="38"/>
        <v>386997.63317703898</v>
      </c>
      <c r="Y203" s="32"/>
      <c r="Z203" s="32">
        <f t="shared" si="44"/>
        <v>193</v>
      </c>
      <c r="AA203" s="32">
        <f t="shared" si="39"/>
        <v>0</v>
      </c>
      <c r="AB203" s="32">
        <f t="shared" si="40"/>
        <v>0</v>
      </c>
      <c r="AC203" s="32">
        <f t="shared" si="41"/>
        <v>0</v>
      </c>
      <c r="AD203" s="32">
        <f t="shared" si="42"/>
        <v>562162.2435306093</v>
      </c>
    </row>
    <row r="204" spans="1:30" ht="15.75" thickBot="1" x14ac:dyDescent="0.3">
      <c r="A204" s="7">
        <v>194</v>
      </c>
      <c r="B204" s="14">
        <f t="shared" si="33"/>
        <v>27639340.023394376</v>
      </c>
      <c r="C204" s="19">
        <f t="shared" si="34"/>
        <v>274886.22954693908</v>
      </c>
      <c r="D204" s="14">
        <f>Beg_Balance*I_Period</f>
        <v>184262.26682262917</v>
      </c>
      <c r="E204" s="15">
        <f>ABS(Scheduled_PMT-Accrued_Interest)</f>
        <v>90623.962724309909</v>
      </c>
      <c r="F204" s="17">
        <f>IF(time&lt;=30,1-(1-Use_CPR*time/30)^(1/12),1-(1-Use_CPR)^(1/12))</f>
        <v>1.0596241035318976E-2</v>
      </c>
      <c r="G204" s="16">
        <f>SMM*(Beg_Balance-Scheduled_Principal)</f>
        <v>291912.8355924231</v>
      </c>
      <c r="H204" s="14">
        <f>Service_Fee*Beg_Balance/12</f>
        <v>11516.391676414323</v>
      </c>
      <c r="I204" s="15">
        <f>Scheduled_Principal+Prepaid_Principal</f>
        <v>382536.79831673298</v>
      </c>
      <c r="J204" s="14">
        <f>Accrued_Interest-servicefee</f>
        <v>172745.87514621485</v>
      </c>
      <c r="K204" s="21">
        <f>Total_Principal+Net_Interest</f>
        <v>555282.67346294783</v>
      </c>
      <c r="M204" s="33">
        <f t="shared" si="35"/>
        <v>0</v>
      </c>
      <c r="N204" s="30">
        <f>(I-Service_Fee)/12*M204</f>
        <v>0</v>
      </c>
      <c r="O204" s="35">
        <f t="shared" ref="O204:O267" si="45">MIN(M204,I204)</f>
        <v>0</v>
      </c>
      <c r="P204" s="33">
        <f t="shared" si="43"/>
        <v>0</v>
      </c>
      <c r="Q204" s="30">
        <f>(I-Service_Fee)/12*P204</f>
        <v>0</v>
      </c>
      <c r="R204" s="34">
        <f t="shared" ref="R204:R267" si="46">IF(M204-O204&gt;0,0,MIN(I204-O204,P204))</f>
        <v>0</v>
      </c>
      <c r="S204" s="33">
        <f t="shared" si="36"/>
        <v>0</v>
      </c>
      <c r="T204" s="30">
        <f>(I-Service_Fee)/12*S204</f>
        <v>0</v>
      </c>
      <c r="U204" s="35">
        <f t="shared" ref="U204:U267" si="47">IF(P204-R204&gt;0,0,MIN(I204-R204,S204))</f>
        <v>0</v>
      </c>
      <c r="V204" s="34">
        <f t="shared" si="37"/>
        <v>27639340.02339422</v>
      </c>
      <c r="W204" s="30">
        <f>(I-Service_Fee)/12*V204</f>
        <v>172745.87514621386</v>
      </c>
      <c r="X204" s="35">
        <f t="shared" si="38"/>
        <v>382536.79831673298</v>
      </c>
      <c r="Y204" s="32"/>
      <c r="Z204" s="32">
        <f t="shared" si="44"/>
        <v>194</v>
      </c>
      <c r="AA204" s="32">
        <f t="shared" si="39"/>
        <v>0</v>
      </c>
      <c r="AB204" s="32">
        <f t="shared" si="40"/>
        <v>0</v>
      </c>
      <c r="AC204" s="32">
        <f t="shared" si="41"/>
        <v>0</v>
      </c>
      <c r="AD204" s="32">
        <f t="shared" si="42"/>
        <v>555282.6734629469</v>
      </c>
    </row>
    <row r="205" spans="1:30" ht="15.75" thickBot="1" x14ac:dyDescent="0.3">
      <c r="A205" s="7">
        <v>195</v>
      </c>
      <c r="B205" s="14">
        <f t="shared" ref="B205:B268" si="48">B204-I204</f>
        <v>27256803.225077644</v>
      </c>
      <c r="C205" s="19">
        <f t="shared" ref="C205:C268" si="49">-PMT($C$6,$C$3-A204,B205,0)</f>
        <v>271973.46880136972</v>
      </c>
      <c r="D205" s="14">
        <f>Beg_Balance*I_Period</f>
        <v>181712.02150051764</v>
      </c>
      <c r="E205" s="15">
        <f>ABS(Scheduled_PMT-Accrued_Interest)</f>
        <v>90261.447300852073</v>
      </c>
      <c r="F205" s="17">
        <f>IF(time&lt;=30,1-(1-Use_CPR*time/30)^(1/12),1-(1-Use_CPR)^(1/12))</f>
        <v>1.0596241035318976E-2</v>
      </c>
      <c r="G205" s="16">
        <f>SMM*(Beg_Balance-Scheduled_Principal)</f>
        <v>287863.22477338579</v>
      </c>
      <c r="H205" s="14">
        <f>Service_Fee*Beg_Balance/12</f>
        <v>11357.001343782351</v>
      </c>
      <c r="I205" s="15">
        <f>Scheduled_Principal+Prepaid_Principal</f>
        <v>378124.67207423784</v>
      </c>
      <c r="J205" s="14">
        <f>Accrued_Interest-servicefee</f>
        <v>170355.02015673529</v>
      </c>
      <c r="K205" s="21">
        <f>Total_Principal+Net_Interest</f>
        <v>548479.69223097316</v>
      </c>
      <c r="M205" s="33">
        <f t="shared" ref="M205:M268" si="50">M204-O204</f>
        <v>0</v>
      </c>
      <c r="N205" s="30">
        <f>(I-Service_Fee)/12*M205</f>
        <v>0</v>
      </c>
      <c r="O205" s="35">
        <f t="shared" si="45"/>
        <v>0</v>
      </c>
      <c r="P205" s="33">
        <f t="shared" si="43"/>
        <v>0</v>
      </c>
      <c r="Q205" s="30">
        <f>(I-Service_Fee)/12*P205</f>
        <v>0</v>
      </c>
      <c r="R205" s="34">
        <f t="shared" si="46"/>
        <v>0</v>
      </c>
      <c r="S205" s="33">
        <f t="shared" ref="S205:S268" si="51">S204-U204</f>
        <v>0</v>
      </c>
      <c r="T205" s="30">
        <f>(I-Service_Fee)/12*S205</f>
        <v>0</v>
      </c>
      <c r="U205" s="35">
        <f t="shared" si="47"/>
        <v>0</v>
      </c>
      <c r="V205" s="34">
        <f t="shared" ref="V205:V268" si="52">V204-X204</f>
        <v>27256803.225077488</v>
      </c>
      <c r="W205" s="30">
        <f>(I-Service_Fee)/12*V205</f>
        <v>170355.02015673427</v>
      </c>
      <c r="X205" s="35">
        <f t="shared" ref="X205:X268" si="53">IF(S205-U205&gt;0,0,MIN(I205-U205,V205))</f>
        <v>378124.67207423784</v>
      </c>
      <c r="Y205" s="32"/>
      <c r="Z205" s="32">
        <f t="shared" si="44"/>
        <v>195</v>
      </c>
      <c r="AA205" s="32">
        <f t="shared" ref="AA205:AA268" si="54">SUM(N205:O205)</f>
        <v>0</v>
      </c>
      <c r="AB205" s="32">
        <f t="shared" ref="AB205:AB268" si="55">SUM(Q205:R205)</f>
        <v>0</v>
      </c>
      <c r="AC205" s="32">
        <f t="shared" ref="AC205:AC268" si="56">SUM(T205:U205)</f>
        <v>0</v>
      </c>
      <c r="AD205" s="32">
        <f t="shared" ref="AD205:AD268" si="57">SUM(W205:X205)</f>
        <v>548479.69223097211</v>
      </c>
    </row>
    <row r="206" spans="1:30" ht="15.75" thickBot="1" x14ac:dyDescent="0.3">
      <c r="A206" s="7">
        <v>196</v>
      </c>
      <c r="B206" s="14">
        <f t="shared" si="48"/>
        <v>26878678.553003408</v>
      </c>
      <c r="C206" s="19">
        <f t="shared" si="49"/>
        <v>269091.57237073866</v>
      </c>
      <c r="D206" s="14">
        <f>Beg_Balance*I_Period</f>
        <v>179191.19035335607</v>
      </c>
      <c r="E206" s="15">
        <f>ABS(Scheduled_PMT-Accrued_Interest)</f>
        <v>89900.382017382595</v>
      </c>
      <c r="F206" s="17">
        <f>IF(time&lt;=30,1-(1-Use_CPR*time/30)^(1/12),1-(1-Use_CPR)^(1/12))</f>
        <v>1.0596241035318976E-2</v>
      </c>
      <c r="G206" s="16">
        <f>SMM*(Beg_Balance-Scheduled_Principal)</f>
        <v>283860.35054145934</v>
      </c>
      <c r="H206" s="14">
        <f>Service_Fee*Beg_Balance/12</f>
        <v>11199.449397084754</v>
      </c>
      <c r="I206" s="15">
        <f>Scheduled_Principal+Prepaid_Principal</f>
        <v>373760.73255884193</v>
      </c>
      <c r="J206" s="14">
        <f>Accrued_Interest-servicefee</f>
        <v>167991.7409562713</v>
      </c>
      <c r="K206" s="21">
        <f>Total_Principal+Net_Interest</f>
        <v>541752.47351511323</v>
      </c>
      <c r="M206" s="33">
        <f t="shared" si="50"/>
        <v>0</v>
      </c>
      <c r="N206" s="30">
        <f>(I-Service_Fee)/12*M206</f>
        <v>0</v>
      </c>
      <c r="O206" s="35">
        <f t="shared" si="45"/>
        <v>0</v>
      </c>
      <c r="P206" s="33">
        <f t="shared" ref="P206:P269" si="58">P205-R205</f>
        <v>0</v>
      </c>
      <c r="Q206" s="30">
        <f>(I-Service_Fee)/12*P206</f>
        <v>0</v>
      </c>
      <c r="R206" s="34">
        <f t="shared" si="46"/>
        <v>0</v>
      </c>
      <c r="S206" s="33">
        <f t="shared" si="51"/>
        <v>0</v>
      </c>
      <c r="T206" s="30">
        <f>(I-Service_Fee)/12*S206</f>
        <v>0</v>
      </c>
      <c r="U206" s="35">
        <f t="shared" si="47"/>
        <v>0</v>
      </c>
      <c r="V206" s="34">
        <f t="shared" si="52"/>
        <v>26878678.553003252</v>
      </c>
      <c r="W206" s="30">
        <f>(I-Service_Fee)/12*V206</f>
        <v>167991.74095627031</v>
      </c>
      <c r="X206" s="35">
        <f t="shared" si="53"/>
        <v>373760.73255884193</v>
      </c>
      <c r="Y206" s="32"/>
      <c r="Z206" s="32">
        <f t="shared" ref="Z206:Z269" si="59">Z205+1</f>
        <v>196</v>
      </c>
      <c r="AA206" s="32">
        <f t="shared" si="54"/>
        <v>0</v>
      </c>
      <c r="AB206" s="32">
        <f t="shared" si="55"/>
        <v>0</v>
      </c>
      <c r="AC206" s="32">
        <f t="shared" si="56"/>
        <v>0</v>
      </c>
      <c r="AD206" s="32">
        <f t="shared" si="57"/>
        <v>541752.47351511219</v>
      </c>
    </row>
    <row r="207" spans="1:30" ht="15.75" thickBot="1" x14ac:dyDescent="0.3">
      <c r="A207" s="7">
        <v>197</v>
      </c>
      <c r="B207" s="14">
        <f t="shared" si="48"/>
        <v>26504917.820444565</v>
      </c>
      <c r="C207" s="19">
        <f t="shared" si="49"/>
        <v>266240.21320932533</v>
      </c>
      <c r="D207" s="14">
        <f>Beg_Balance*I_Period</f>
        <v>176699.4521362971</v>
      </c>
      <c r="E207" s="15">
        <f>ABS(Scheduled_PMT-Accrued_Interest)</f>
        <v>89540.761073028232</v>
      </c>
      <c r="F207" s="17">
        <f>IF(time&lt;=30,1-(1-Use_CPR*time/30)^(1/12),1-(1-Use_CPR)^(1/12))</f>
        <v>1.0596241035318976E-2</v>
      </c>
      <c r="G207" s="16">
        <f>SMM*(Beg_Balance-Scheduled_Principal)</f>
        <v>279903.7023599362</v>
      </c>
      <c r="H207" s="14">
        <f>Service_Fee*Beg_Balance/12</f>
        <v>11043.715758518569</v>
      </c>
      <c r="I207" s="15">
        <f>Scheduled_Principal+Prepaid_Principal</f>
        <v>369444.4634329644</v>
      </c>
      <c r="J207" s="14">
        <f>Accrued_Interest-servicefee</f>
        <v>165655.73637777852</v>
      </c>
      <c r="K207" s="21">
        <f>Total_Principal+Net_Interest</f>
        <v>535100.19981074287</v>
      </c>
      <c r="M207" s="33">
        <f t="shared" si="50"/>
        <v>0</v>
      </c>
      <c r="N207" s="30">
        <f>(I-Service_Fee)/12*M207</f>
        <v>0</v>
      </c>
      <c r="O207" s="35">
        <f t="shared" si="45"/>
        <v>0</v>
      </c>
      <c r="P207" s="33">
        <f t="shared" si="58"/>
        <v>0</v>
      </c>
      <c r="Q207" s="30">
        <f>(I-Service_Fee)/12*P207</f>
        <v>0</v>
      </c>
      <c r="R207" s="34">
        <f t="shared" si="46"/>
        <v>0</v>
      </c>
      <c r="S207" s="33">
        <f t="shared" si="51"/>
        <v>0</v>
      </c>
      <c r="T207" s="30">
        <f>(I-Service_Fee)/12*S207</f>
        <v>0</v>
      </c>
      <c r="U207" s="35">
        <f t="shared" si="47"/>
        <v>0</v>
      </c>
      <c r="V207" s="34">
        <f t="shared" si="52"/>
        <v>26504917.820444409</v>
      </c>
      <c r="W207" s="30">
        <f>(I-Service_Fee)/12*V207</f>
        <v>165655.73637777753</v>
      </c>
      <c r="X207" s="35">
        <f t="shared" si="53"/>
        <v>369444.4634329644</v>
      </c>
      <c r="Y207" s="32"/>
      <c r="Z207" s="32">
        <f t="shared" si="59"/>
        <v>197</v>
      </c>
      <c r="AA207" s="32">
        <f t="shared" si="54"/>
        <v>0</v>
      </c>
      <c r="AB207" s="32">
        <f t="shared" si="55"/>
        <v>0</v>
      </c>
      <c r="AC207" s="32">
        <f t="shared" si="56"/>
        <v>0</v>
      </c>
      <c r="AD207" s="32">
        <f t="shared" si="57"/>
        <v>535100.19981074193</v>
      </c>
    </row>
    <row r="208" spans="1:30" ht="15.75" thickBot="1" x14ac:dyDescent="0.3">
      <c r="A208" s="7">
        <v>198</v>
      </c>
      <c r="B208" s="14">
        <f t="shared" si="48"/>
        <v>26135473.357011601</v>
      </c>
      <c r="C208" s="19">
        <f t="shared" si="49"/>
        <v>263419.06773686467</v>
      </c>
      <c r="D208" s="14">
        <f>Beg_Balance*I_Period</f>
        <v>174236.48904674401</v>
      </c>
      <c r="E208" s="15">
        <f>ABS(Scheduled_PMT-Accrued_Interest)</f>
        <v>89182.578690120659</v>
      </c>
      <c r="F208" s="17">
        <f>IF(time&lt;=30,1-(1-Use_CPR*time/30)^(1/12),1-(1-Use_CPR)^(1/12))</f>
        <v>1.0596241035318976E-2</v>
      </c>
      <c r="G208" s="16">
        <f>SMM*(Beg_Balance-Scheduled_Principal)</f>
        <v>275992.77516310033</v>
      </c>
      <c r="H208" s="14">
        <f>Service_Fee*Beg_Balance/12</f>
        <v>10889.780565421501</v>
      </c>
      <c r="I208" s="15">
        <f>Scheduled_Principal+Prepaid_Principal</f>
        <v>365175.35385322099</v>
      </c>
      <c r="J208" s="14">
        <f>Accrued_Interest-servicefee</f>
        <v>163346.70848132251</v>
      </c>
      <c r="K208" s="21">
        <f>Total_Principal+Net_Interest</f>
        <v>528522.06233454356</v>
      </c>
      <c r="M208" s="33">
        <f t="shared" si="50"/>
        <v>0</v>
      </c>
      <c r="N208" s="30">
        <f>(I-Service_Fee)/12*M208</f>
        <v>0</v>
      </c>
      <c r="O208" s="35">
        <f t="shared" si="45"/>
        <v>0</v>
      </c>
      <c r="P208" s="33">
        <f t="shared" si="58"/>
        <v>0</v>
      </c>
      <c r="Q208" s="30">
        <f>(I-Service_Fee)/12*P208</f>
        <v>0</v>
      </c>
      <c r="R208" s="34">
        <f t="shared" si="46"/>
        <v>0</v>
      </c>
      <c r="S208" s="33">
        <f t="shared" si="51"/>
        <v>0</v>
      </c>
      <c r="T208" s="30">
        <f>(I-Service_Fee)/12*S208</f>
        <v>0</v>
      </c>
      <c r="U208" s="35">
        <f t="shared" si="47"/>
        <v>0</v>
      </c>
      <c r="V208" s="34">
        <f t="shared" si="52"/>
        <v>26135473.357011445</v>
      </c>
      <c r="W208" s="30">
        <f>(I-Service_Fee)/12*V208</f>
        <v>163346.70848132152</v>
      </c>
      <c r="X208" s="35">
        <f t="shared" si="53"/>
        <v>365175.35385322099</v>
      </c>
      <c r="Y208" s="32"/>
      <c r="Z208" s="32">
        <f t="shared" si="59"/>
        <v>198</v>
      </c>
      <c r="AA208" s="32">
        <f t="shared" si="54"/>
        <v>0</v>
      </c>
      <c r="AB208" s="32">
        <f t="shared" si="55"/>
        <v>0</v>
      </c>
      <c r="AC208" s="32">
        <f t="shared" si="56"/>
        <v>0</v>
      </c>
      <c r="AD208" s="32">
        <f t="shared" si="57"/>
        <v>528522.06233454251</v>
      </c>
    </row>
    <row r="209" spans="1:30" ht="15.75" thickBot="1" x14ac:dyDescent="0.3">
      <c r="A209" s="7">
        <v>199</v>
      </c>
      <c r="B209" s="14">
        <f t="shared" si="48"/>
        <v>25770298.003158379</v>
      </c>
      <c r="C209" s="19">
        <f t="shared" si="49"/>
        <v>260627.81580182578</v>
      </c>
      <c r="D209" s="14">
        <f>Beg_Balance*I_Period</f>
        <v>171801.98668772253</v>
      </c>
      <c r="E209" s="15">
        <f>ABS(Scheduled_PMT-Accrued_Interest)</f>
        <v>88825.829114103253</v>
      </c>
      <c r="F209" s="17">
        <f>IF(time&lt;=30,1-(1-Use_CPR*time/30)^(1/12),1-(1-Use_CPR)^(1/12))</f>
        <v>1.0596241035318976E-2</v>
      </c>
      <c r="G209" s="16">
        <f>SMM*(Beg_Balance-Scheduled_Principal)</f>
        <v>272127.06929801044</v>
      </c>
      <c r="H209" s="14">
        <f>Service_Fee*Beg_Balance/12</f>
        <v>10737.624167982658</v>
      </c>
      <c r="I209" s="15">
        <f>Scheduled_Principal+Prepaid_Principal</f>
        <v>360952.89841211366</v>
      </c>
      <c r="J209" s="14">
        <f>Accrued_Interest-servicefee</f>
        <v>161064.36251973987</v>
      </c>
      <c r="K209" s="21">
        <f>Total_Principal+Net_Interest</f>
        <v>522017.26093185355</v>
      </c>
      <c r="M209" s="33">
        <f t="shared" si="50"/>
        <v>0</v>
      </c>
      <c r="N209" s="30">
        <f>(I-Service_Fee)/12*M209</f>
        <v>0</v>
      </c>
      <c r="O209" s="35">
        <f t="shared" si="45"/>
        <v>0</v>
      </c>
      <c r="P209" s="33">
        <f t="shared" si="58"/>
        <v>0</v>
      </c>
      <c r="Q209" s="30">
        <f>(I-Service_Fee)/12*P209</f>
        <v>0</v>
      </c>
      <c r="R209" s="34">
        <f t="shared" si="46"/>
        <v>0</v>
      </c>
      <c r="S209" s="33">
        <f t="shared" si="51"/>
        <v>0</v>
      </c>
      <c r="T209" s="30">
        <f>(I-Service_Fee)/12*S209</f>
        <v>0</v>
      </c>
      <c r="U209" s="35">
        <f t="shared" si="47"/>
        <v>0</v>
      </c>
      <c r="V209" s="34">
        <f t="shared" si="52"/>
        <v>25770298.003158223</v>
      </c>
      <c r="W209" s="30">
        <f>(I-Service_Fee)/12*V209</f>
        <v>161064.36251973888</v>
      </c>
      <c r="X209" s="35">
        <f t="shared" si="53"/>
        <v>360952.89841211366</v>
      </c>
      <c r="Y209" s="32"/>
      <c r="Z209" s="32">
        <f t="shared" si="59"/>
        <v>199</v>
      </c>
      <c r="AA209" s="32">
        <f t="shared" si="54"/>
        <v>0</v>
      </c>
      <c r="AB209" s="32">
        <f t="shared" si="55"/>
        <v>0</v>
      </c>
      <c r="AC209" s="32">
        <f t="shared" si="56"/>
        <v>0</v>
      </c>
      <c r="AD209" s="32">
        <f t="shared" si="57"/>
        <v>522017.26093185251</v>
      </c>
    </row>
    <row r="210" spans="1:30" ht="15.75" thickBot="1" x14ac:dyDescent="0.3">
      <c r="A210" s="7">
        <v>200</v>
      </c>
      <c r="B210" s="14">
        <f t="shared" si="48"/>
        <v>25409345.104746267</v>
      </c>
      <c r="C210" s="19">
        <f t="shared" si="49"/>
        <v>257866.14064508092</v>
      </c>
      <c r="D210" s="14">
        <f>Beg_Balance*I_Period</f>
        <v>169395.63403164179</v>
      </c>
      <c r="E210" s="15">
        <f>ABS(Scheduled_PMT-Accrued_Interest)</f>
        <v>88470.506613439124</v>
      </c>
      <c r="F210" s="17">
        <f>IF(time&lt;=30,1-(1-Use_CPR*time/30)^(1/12),1-(1-Use_CPR)^(1/12))</f>
        <v>1.0596241035318976E-2</v>
      </c>
      <c r="G210" s="16">
        <f>SMM*(Beg_Balance-Scheduled_Principal)</f>
        <v>268306.09046690096</v>
      </c>
      <c r="H210" s="14">
        <f>Service_Fee*Beg_Balance/12</f>
        <v>10587.227126977612</v>
      </c>
      <c r="I210" s="15">
        <f>Scheduled_Principal+Prepaid_Principal</f>
        <v>356776.59708034009</v>
      </c>
      <c r="J210" s="14">
        <f>Accrued_Interest-servicefee</f>
        <v>158808.40690466418</v>
      </c>
      <c r="K210" s="21">
        <f>Total_Principal+Net_Interest</f>
        <v>515585.00398500427</v>
      </c>
      <c r="M210" s="33">
        <f t="shared" si="50"/>
        <v>0</v>
      </c>
      <c r="N210" s="30">
        <f>(I-Service_Fee)/12*M210</f>
        <v>0</v>
      </c>
      <c r="O210" s="35">
        <f t="shared" si="45"/>
        <v>0</v>
      </c>
      <c r="P210" s="33">
        <f t="shared" si="58"/>
        <v>0</v>
      </c>
      <c r="Q210" s="30">
        <f>(I-Service_Fee)/12*P210</f>
        <v>0</v>
      </c>
      <c r="R210" s="34">
        <f t="shared" si="46"/>
        <v>0</v>
      </c>
      <c r="S210" s="33">
        <f t="shared" si="51"/>
        <v>0</v>
      </c>
      <c r="T210" s="30">
        <f>(I-Service_Fee)/12*S210</f>
        <v>0</v>
      </c>
      <c r="U210" s="35">
        <f t="shared" si="47"/>
        <v>0</v>
      </c>
      <c r="V210" s="34">
        <f t="shared" si="52"/>
        <v>25409345.104746111</v>
      </c>
      <c r="W210" s="30">
        <f>(I-Service_Fee)/12*V210</f>
        <v>158808.40690466319</v>
      </c>
      <c r="X210" s="35">
        <f t="shared" si="53"/>
        <v>356776.59708034009</v>
      </c>
      <c r="Y210" s="32"/>
      <c r="Z210" s="32">
        <f t="shared" si="59"/>
        <v>200</v>
      </c>
      <c r="AA210" s="32">
        <f t="shared" si="54"/>
        <v>0</v>
      </c>
      <c r="AB210" s="32">
        <f t="shared" si="55"/>
        <v>0</v>
      </c>
      <c r="AC210" s="32">
        <f t="shared" si="56"/>
        <v>0</v>
      </c>
      <c r="AD210" s="32">
        <f t="shared" si="57"/>
        <v>515585.00398500328</v>
      </c>
    </row>
    <row r="211" spans="1:30" ht="15.75" thickBot="1" x14ac:dyDescent="0.3">
      <c r="A211" s="7">
        <v>201</v>
      </c>
      <c r="B211" s="14">
        <f t="shared" si="48"/>
        <v>25052568.507665928</v>
      </c>
      <c r="C211" s="19">
        <f t="shared" si="49"/>
        <v>255133.72886395818</v>
      </c>
      <c r="D211" s="14">
        <f>Beg_Balance*I_Period</f>
        <v>167017.12338443953</v>
      </c>
      <c r="E211" s="15">
        <f>ABS(Scheduled_PMT-Accrued_Interest)</f>
        <v>88116.60547951865</v>
      </c>
      <c r="F211" s="17">
        <f>IF(time&lt;=30,1-(1-Use_CPR*time/30)^(1/12),1-(1-Use_CPR)^(1/12))</f>
        <v>1.0596241035318976E-2</v>
      </c>
      <c r="G211" s="16">
        <f>SMM*(Beg_Balance-Scheduled_Principal)</f>
        <v>264529.3496701945</v>
      </c>
      <c r="H211" s="14">
        <f>Service_Fee*Beg_Balance/12</f>
        <v>10438.570211527471</v>
      </c>
      <c r="I211" s="15">
        <f>Scheduled_Principal+Prepaid_Principal</f>
        <v>352645.95514971315</v>
      </c>
      <c r="J211" s="14">
        <f>Accrued_Interest-servicefee</f>
        <v>156578.55317291207</v>
      </c>
      <c r="K211" s="21">
        <f>Total_Principal+Net_Interest</f>
        <v>509224.50832262519</v>
      </c>
      <c r="M211" s="33">
        <f t="shared" si="50"/>
        <v>0</v>
      </c>
      <c r="N211" s="30">
        <f>(I-Service_Fee)/12*M211</f>
        <v>0</v>
      </c>
      <c r="O211" s="35">
        <f t="shared" si="45"/>
        <v>0</v>
      </c>
      <c r="P211" s="33">
        <f t="shared" si="58"/>
        <v>0</v>
      </c>
      <c r="Q211" s="30">
        <f>(I-Service_Fee)/12*P211</f>
        <v>0</v>
      </c>
      <c r="R211" s="34">
        <f t="shared" si="46"/>
        <v>0</v>
      </c>
      <c r="S211" s="33">
        <f t="shared" si="51"/>
        <v>0</v>
      </c>
      <c r="T211" s="30">
        <f>(I-Service_Fee)/12*S211</f>
        <v>0</v>
      </c>
      <c r="U211" s="35">
        <f t="shared" si="47"/>
        <v>0</v>
      </c>
      <c r="V211" s="34">
        <f t="shared" si="52"/>
        <v>25052568.507665772</v>
      </c>
      <c r="W211" s="30">
        <f>(I-Service_Fee)/12*V211</f>
        <v>156578.55317291105</v>
      </c>
      <c r="X211" s="35">
        <f t="shared" si="53"/>
        <v>352645.95514971315</v>
      </c>
      <c r="Y211" s="32"/>
      <c r="Z211" s="32">
        <f t="shared" si="59"/>
        <v>201</v>
      </c>
      <c r="AA211" s="32">
        <f t="shared" si="54"/>
        <v>0</v>
      </c>
      <c r="AB211" s="32">
        <f t="shared" si="55"/>
        <v>0</v>
      </c>
      <c r="AC211" s="32">
        <f t="shared" si="56"/>
        <v>0</v>
      </c>
      <c r="AD211" s="32">
        <f t="shared" si="57"/>
        <v>509224.5083226242</v>
      </c>
    </row>
    <row r="212" spans="1:30" ht="15.75" thickBot="1" x14ac:dyDescent="0.3">
      <c r="A212" s="7">
        <v>202</v>
      </c>
      <c r="B212" s="14">
        <f t="shared" si="48"/>
        <v>24699922.552516215</v>
      </c>
      <c r="C212" s="19">
        <f t="shared" si="49"/>
        <v>252430.27037667594</v>
      </c>
      <c r="D212" s="14">
        <f>Beg_Balance*I_Period</f>
        <v>164666.1503501081</v>
      </c>
      <c r="E212" s="15">
        <f>ABS(Scheduled_PMT-Accrued_Interest)</f>
        <v>87764.120026567834</v>
      </c>
      <c r="F212" s="17">
        <f>IF(time&lt;=30,1-(1-Use_CPR*time/30)^(1/12),1-(1-Use_CPR)^(1/12))</f>
        <v>1.0596241035318976E-2</v>
      </c>
      <c r="G212" s="16">
        <f>SMM*(Beg_Balance-Scheduled_Principal)</f>
        <v>260796.36315011879</v>
      </c>
      <c r="H212" s="14">
        <f>Service_Fee*Beg_Balance/12</f>
        <v>10291.634396881756</v>
      </c>
      <c r="I212" s="15">
        <f>Scheduled_Principal+Prepaid_Principal</f>
        <v>348560.48317668663</v>
      </c>
      <c r="J212" s="14">
        <f>Accrued_Interest-servicefee</f>
        <v>154374.51595322634</v>
      </c>
      <c r="K212" s="21">
        <f>Total_Principal+Net_Interest</f>
        <v>502934.99912991293</v>
      </c>
      <c r="M212" s="33">
        <f t="shared" si="50"/>
        <v>0</v>
      </c>
      <c r="N212" s="30">
        <f>(I-Service_Fee)/12*M212</f>
        <v>0</v>
      </c>
      <c r="O212" s="35">
        <f t="shared" si="45"/>
        <v>0</v>
      </c>
      <c r="P212" s="33">
        <f t="shared" si="58"/>
        <v>0</v>
      </c>
      <c r="Q212" s="30">
        <f>(I-Service_Fee)/12*P212</f>
        <v>0</v>
      </c>
      <c r="R212" s="34">
        <f t="shared" si="46"/>
        <v>0</v>
      </c>
      <c r="S212" s="33">
        <f t="shared" si="51"/>
        <v>0</v>
      </c>
      <c r="T212" s="30">
        <f>(I-Service_Fee)/12*S212</f>
        <v>0</v>
      </c>
      <c r="U212" s="35">
        <f t="shared" si="47"/>
        <v>0</v>
      </c>
      <c r="V212" s="34">
        <f t="shared" si="52"/>
        <v>24699922.552516058</v>
      </c>
      <c r="W212" s="30">
        <f>(I-Service_Fee)/12*V212</f>
        <v>154374.51595322535</v>
      </c>
      <c r="X212" s="35">
        <f t="shared" si="53"/>
        <v>348560.48317668663</v>
      </c>
      <c r="Y212" s="32"/>
      <c r="Z212" s="32">
        <f t="shared" si="59"/>
        <v>202</v>
      </c>
      <c r="AA212" s="32">
        <f t="shared" si="54"/>
        <v>0</v>
      </c>
      <c r="AB212" s="32">
        <f t="shared" si="55"/>
        <v>0</v>
      </c>
      <c r="AC212" s="32">
        <f t="shared" si="56"/>
        <v>0</v>
      </c>
      <c r="AD212" s="32">
        <f t="shared" si="57"/>
        <v>502934.999129912</v>
      </c>
    </row>
    <row r="213" spans="1:30" ht="15.75" thickBot="1" x14ac:dyDescent="0.3">
      <c r="A213" s="7">
        <v>203</v>
      </c>
      <c r="B213" s="14">
        <f t="shared" si="48"/>
        <v>24351362.069339529</v>
      </c>
      <c r="C213" s="19">
        <f t="shared" si="49"/>
        <v>249755.45838715395</v>
      </c>
      <c r="D213" s="14">
        <f>Beg_Balance*I_Period</f>
        <v>162342.41379559686</v>
      </c>
      <c r="E213" s="15">
        <f>ABS(Scheduled_PMT-Accrued_Interest)</f>
        <v>87413.044591557089</v>
      </c>
      <c r="F213" s="17">
        <f>IF(time&lt;=30,1-(1-Use_CPR*time/30)^(1/12),1-(1-Use_CPR)^(1/12))</f>
        <v>1.0596241035318976E-2</v>
      </c>
      <c r="G213" s="16">
        <f>SMM*(Beg_Balance-Scheduled_Principal)</f>
        <v>257106.65233492231</v>
      </c>
      <c r="H213" s="14">
        <f>Service_Fee*Beg_Balance/12</f>
        <v>10146.400862224804</v>
      </c>
      <c r="I213" s="15">
        <f>Scheduled_Principal+Prepaid_Principal</f>
        <v>344519.6969264794</v>
      </c>
      <c r="J213" s="14">
        <f>Accrued_Interest-servicefee</f>
        <v>152196.01293337205</v>
      </c>
      <c r="K213" s="21">
        <f>Total_Principal+Net_Interest</f>
        <v>496715.70985985146</v>
      </c>
      <c r="M213" s="33">
        <f t="shared" si="50"/>
        <v>0</v>
      </c>
      <c r="N213" s="30">
        <f>(I-Service_Fee)/12*M213</f>
        <v>0</v>
      </c>
      <c r="O213" s="35">
        <f t="shared" si="45"/>
        <v>0</v>
      </c>
      <c r="P213" s="33">
        <f t="shared" si="58"/>
        <v>0</v>
      </c>
      <c r="Q213" s="30">
        <f>(I-Service_Fee)/12*P213</f>
        <v>0</v>
      </c>
      <c r="R213" s="34">
        <f t="shared" si="46"/>
        <v>0</v>
      </c>
      <c r="S213" s="33">
        <f t="shared" si="51"/>
        <v>0</v>
      </c>
      <c r="T213" s="30">
        <f>(I-Service_Fee)/12*S213</f>
        <v>0</v>
      </c>
      <c r="U213" s="35">
        <f t="shared" si="47"/>
        <v>0</v>
      </c>
      <c r="V213" s="34">
        <f t="shared" si="52"/>
        <v>24351362.069339372</v>
      </c>
      <c r="W213" s="30">
        <f>(I-Service_Fee)/12*V213</f>
        <v>152196.01293337106</v>
      </c>
      <c r="X213" s="35">
        <f t="shared" si="53"/>
        <v>344519.6969264794</v>
      </c>
      <c r="Y213" s="32"/>
      <c r="Z213" s="32">
        <f t="shared" si="59"/>
        <v>203</v>
      </c>
      <c r="AA213" s="32">
        <f t="shared" si="54"/>
        <v>0</v>
      </c>
      <c r="AB213" s="32">
        <f t="shared" si="55"/>
        <v>0</v>
      </c>
      <c r="AC213" s="32">
        <f t="shared" si="56"/>
        <v>0</v>
      </c>
      <c r="AD213" s="32">
        <f t="shared" si="57"/>
        <v>496715.70985985047</v>
      </c>
    </row>
    <row r="214" spans="1:30" ht="15.75" thickBot="1" x14ac:dyDescent="0.3">
      <c r="A214" s="7">
        <v>204</v>
      </c>
      <c r="B214" s="14">
        <f t="shared" si="48"/>
        <v>24006842.37241305</v>
      </c>
      <c r="C214" s="19">
        <f t="shared" si="49"/>
        <v>247108.98935019708</v>
      </c>
      <c r="D214" s="14">
        <f>Beg_Balance*I_Period</f>
        <v>160045.61581608703</v>
      </c>
      <c r="E214" s="15">
        <f>ABS(Scheduled_PMT-Accrued_Interest)</f>
        <v>87063.373534110055</v>
      </c>
      <c r="F214" s="17">
        <f>IF(time&lt;=30,1-(1-Use_CPR*time/30)^(1/12),1-(1-Use_CPR)^(1/12))</f>
        <v>1.0596241035318976E-2</v>
      </c>
      <c r="G214" s="16">
        <f>SMM*(Beg_Balance-Scheduled_Principal)</f>
        <v>253459.74378368209</v>
      </c>
      <c r="H214" s="14">
        <f>Service_Fee*Beg_Balance/12</f>
        <v>10002.850988505437</v>
      </c>
      <c r="I214" s="15">
        <f>Scheduled_Principal+Prepaid_Principal</f>
        <v>340523.11731779214</v>
      </c>
      <c r="J214" s="14">
        <f>Accrued_Interest-servicefee</f>
        <v>150042.76482758159</v>
      </c>
      <c r="K214" s="21">
        <f>Total_Principal+Net_Interest</f>
        <v>490565.88214537373</v>
      </c>
      <c r="M214" s="33">
        <f t="shared" si="50"/>
        <v>0</v>
      </c>
      <c r="N214" s="30">
        <f>(I-Service_Fee)/12*M214</f>
        <v>0</v>
      </c>
      <c r="O214" s="35">
        <f t="shared" si="45"/>
        <v>0</v>
      </c>
      <c r="P214" s="33">
        <f t="shared" si="58"/>
        <v>0</v>
      </c>
      <c r="Q214" s="30">
        <f>(I-Service_Fee)/12*P214</f>
        <v>0</v>
      </c>
      <c r="R214" s="34">
        <f t="shared" si="46"/>
        <v>0</v>
      </c>
      <c r="S214" s="33">
        <f t="shared" si="51"/>
        <v>0</v>
      </c>
      <c r="T214" s="30">
        <f>(I-Service_Fee)/12*S214</f>
        <v>0</v>
      </c>
      <c r="U214" s="35">
        <f t="shared" si="47"/>
        <v>0</v>
      </c>
      <c r="V214" s="34">
        <f t="shared" si="52"/>
        <v>24006842.372412894</v>
      </c>
      <c r="W214" s="30">
        <f>(I-Service_Fee)/12*V214</f>
        <v>150042.76482758057</v>
      </c>
      <c r="X214" s="35">
        <f t="shared" si="53"/>
        <v>340523.11731779214</v>
      </c>
      <c r="Y214" s="32"/>
      <c r="Z214" s="32">
        <f t="shared" si="59"/>
        <v>204</v>
      </c>
      <c r="AA214" s="32">
        <f t="shared" si="54"/>
        <v>0</v>
      </c>
      <c r="AB214" s="32">
        <f t="shared" si="55"/>
        <v>0</v>
      </c>
      <c r="AC214" s="32">
        <f t="shared" si="56"/>
        <v>0</v>
      </c>
      <c r="AD214" s="32">
        <f t="shared" si="57"/>
        <v>490565.88214537269</v>
      </c>
    </row>
    <row r="215" spans="1:30" ht="15.75" thickBot="1" x14ac:dyDescent="0.3">
      <c r="A215" s="7">
        <v>205</v>
      </c>
      <c r="B215" s="14">
        <f t="shared" si="48"/>
        <v>23666319.255095258</v>
      </c>
      <c r="C215" s="19">
        <f t="shared" si="49"/>
        <v>244490.56293704835</v>
      </c>
      <c r="D215" s="14">
        <f>Beg_Balance*I_Period</f>
        <v>157775.46170063506</v>
      </c>
      <c r="E215" s="15">
        <f>ABS(Scheduled_PMT-Accrued_Interest)</f>
        <v>86715.101236413291</v>
      </c>
      <c r="F215" s="17">
        <f>IF(time&lt;=30,1-(1-Use_CPR*time/30)^(1/12),1-(1-Use_CPR)^(1/12))</f>
        <v>1.0596241035318976E-2</v>
      </c>
      <c r="G215" s="16">
        <f>SMM*(Beg_Balance-Scheduled_Principal)</f>
        <v>249855.16913169686</v>
      </c>
      <c r="H215" s="14">
        <f>Service_Fee*Beg_Balance/12</f>
        <v>9860.9663562896912</v>
      </c>
      <c r="I215" s="15">
        <f>Scheduled_Principal+Prepaid_Principal</f>
        <v>336570.27036811016</v>
      </c>
      <c r="J215" s="14">
        <f>Accrued_Interest-servicefee</f>
        <v>147914.49534434537</v>
      </c>
      <c r="K215" s="21">
        <f>Total_Principal+Net_Interest</f>
        <v>484484.7657124555</v>
      </c>
      <c r="M215" s="33">
        <f t="shared" si="50"/>
        <v>0</v>
      </c>
      <c r="N215" s="30">
        <f>(I-Service_Fee)/12*M215</f>
        <v>0</v>
      </c>
      <c r="O215" s="35">
        <f t="shared" si="45"/>
        <v>0</v>
      </c>
      <c r="P215" s="33">
        <f t="shared" si="58"/>
        <v>0</v>
      </c>
      <c r="Q215" s="30">
        <f>(I-Service_Fee)/12*P215</f>
        <v>0</v>
      </c>
      <c r="R215" s="34">
        <f t="shared" si="46"/>
        <v>0</v>
      </c>
      <c r="S215" s="33">
        <f t="shared" si="51"/>
        <v>0</v>
      </c>
      <c r="T215" s="30">
        <f>(I-Service_Fee)/12*S215</f>
        <v>0</v>
      </c>
      <c r="U215" s="35">
        <f t="shared" si="47"/>
        <v>0</v>
      </c>
      <c r="V215" s="34">
        <f t="shared" si="52"/>
        <v>23666319.255095102</v>
      </c>
      <c r="W215" s="30">
        <f>(I-Service_Fee)/12*V215</f>
        <v>147914.49534434438</v>
      </c>
      <c r="X215" s="35">
        <f t="shared" si="53"/>
        <v>336570.27036811016</v>
      </c>
      <c r="Y215" s="32"/>
      <c r="Z215" s="32">
        <f t="shared" si="59"/>
        <v>205</v>
      </c>
      <c r="AA215" s="32">
        <f t="shared" si="54"/>
        <v>0</v>
      </c>
      <c r="AB215" s="32">
        <f t="shared" si="55"/>
        <v>0</v>
      </c>
      <c r="AC215" s="32">
        <f t="shared" si="56"/>
        <v>0</v>
      </c>
      <c r="AD215" s="32">
        <f t="shared" si="57"/>
        <v>484484.76571245457</v>
      </c>
    </row>
    <row r="216" spans="1:30" ht="15.75" thickBot="1" x14ac:dyDescent="0.3">
      <c r="A216" s="7">
        <v>206</v>
      </c>
      <c r="B216" s="14">
        <f t="shared" si="48"/>
        <v>23329748.984727148</v>
      </c>
      <c r="C216" s="19">
        <f t="shared" si="49"/>
        <v>241899.88200130657</v>
      </c>
      <c r="D216" s="14">
        <f>Beg_Balance*I_Period</f>
        <v>155531.65989818101</v>
      </c>
      <c r="E216" s="15">
        <f>ABS(Scheduled_PMT-Accrued_Interest)</f>
        <v>86368.222103125561</v>
      </c>
      <c r="F216" s="17">
        <f>IF(time&lt;=30,1-(1-Use_CPR*time/30)^(1/12),1-(1-Use_CPR)^(1/12))</f>
        <v>1.0596241035318976E-2</v>
      </c>
      <c r="G216" s="16">
        <f>SMM*(Beg_Balance-Scheduled_Principal)</f>
        <v>246292.46503646034</v>
      </c>
      <c r="H216" s="14">
        <f>Service_Fee*Beg_Balance/12</f>
        <v>9720.7287436363113</v>
      </c>
      <c r="I216" s="15">
        <f>Scheduled_Principal+Prepaid_Principal</f>
        <v>332660.68713958591</v>
      </c>
      <c r="J216" s="14">
        <f>Accrued_Interest-servicefee</f>
        <v>145810.9311545447</v>
      </c>
      <c r="K216" s="21">
        <f>Total_Principal+Net_Interest</f>
        <v>478471.6182941306</v>
      </c>
      <c r="M216" s="33">
        <f t="shared" si="50"/>
        <v>0</v>
      </c>
      <c r="N216" s="30">
        <f>(I-Service_Fee)/12*M216</f>
        <v>0</v>
      </c>
      <c r="O216" s="35">
        <f t="shared" si="45"/>
        <v>0</v>
      </c>
      <c r="P216" s="33">
        <f t="shared" si="58"/>
        <v>0</v>
      </c>
      <c r="Q216" s="30">
        <f>(I-Service_Fee)/12*P216</f>
        <v>0</v>
      </c>
      <c r="R216" s="34">
        <f t="shared" si="46"/>
        <v>0</v>
      </c>
      <c r="S216" s="33">
        <f t="shared" si="51"/>
        <v>0</v>
      </c>
      <c r="T216" s="30">
        <f>(I-Service_Fee)/12*S216</f>
        <v>0</v>
      </c>
      <c r="U216" s="35">
        <f t="shared" si="47"/>
        <v>0</v>
      </c>
      <c r="V216" s="34">
        <f t="shared" si="52"/>
        <v>23329748.984726992</v>
      </c>
      <c r="W216" s="30">
        <f>(I-Service_Fee)/12*V216</f>
        <v>145810.93115454368</v>
      </c>
      <c r="X216" s="35">
        <f t="shared" si="53"/>
        <v>332660.68713958591</v>
      </c>
      <c r="Y216" s="32"/>
      <c r="Z216" s="32">
        <f t="shared" si="59"/>
        <v>206</v>
      </c>
      <c r="AA216" s="32">
        <f t="shared" si="54"/>
        <v>0</v>
      </c>
      <c r="AB216" s="32">
        <f t="shared" si="55"/>
        <v>0</v>
      </c>
      <c r="AC216" s="32">
        <f t="shared" si="56"/>
        <v>0</v>
      </c>
      <c r="AD216" s="32">
        <f t="shared" si="57"/>
        <v>478471.61829412961</v>
      </c>
    </row>
    <row r="217" spans="1:30" ht="15.75" thickBot="1" x14ac:dyDescent="0.3">
      <c r="A217" s="7">
        <v>207</v>
      </c>
      <c r="B217" s="14">
        <f t="shared" si="48"/>
        <v>22997088.297587562</v>
      </c>
      <c r="C217" s="19">
        <f t="shared" si="49"/>
        <v>239336.65254520552</v>
      </c>
      <c r="D217" s="14">
        <f>Beg_Balance*I_Period</f>
        <v>153313.9219839171</v>
      </c>
      <c r="E217" s="15">
        <f>ABS(Scheduled_PMT-Accrued_Interest)</f>
        <v>86022.730561288423</v>
      </c>
      <c r="F217" s="17">
        <f>IF(time&lt;=30,1-(1-Use_CPR*time/30)^(1/12),1-(1-Use_CPR)^(1/12))</f>
        <v>1.0596241035318976E-2</v>
      </c>
      <c r="G217" s="16">
        <f>SMM*(Beg_Balance-Scheduled_Principal)</f>
        <v>242771.17312420742</v>
      </c>
      <c r="H217" s="14">
        <f>Service_Fee*Beg_Balance/12</f>
        <v>9582.1201239948186</v>
      </c>
      <c r="I217" s="15">
        <f>Scheduled_Principal+Prepaid_Principal</f>
        <v>328793.90368549584</v>
      </c>
      <c r="J217" s="14">
        <f>Accrued_Interest-servicefee</f>
        <v>143731.80185992227</v>
      </c>
      <c r="K217" s="21">
        <f>Total_Principal+Net_Interest</f>
        <v>472525.70554541808</v>
      </c>
      <c r="M217" s="33">
        <f t="shared" si="50"/>
        <v>0</v>
      </c>
      <c r="N217" s="30">
        <f>(I-Service_Fee)/12*M217</f>
        <v>0</v>
      </c>
      <c r="O217" s="35">
        <f t="shared" si="45"/>
        <v>0</v>
      </c>
      <c r="P217" s="33">
        <f t="shared" si="58"/>
        <v>0</v>
      </c>
      <c r="Q217" s="30">
        <f>(I-Service_Fee)/12*P217</f>
        <v>0</v>
      </c>
      <c r="R217" s="34">
        <f t="shared" si="46"/>
        <v>0</v>
      </c>
      <c r="S217" s="33">
        <f t="shared" si="51"/>
        <v>0</v>
      </c>
      <c r="T217" s="30">
        <f>(I-Service_Fee)/12*S217</f>
        <v>0</v>
      </c>
      <c r="U217" s="35">
        <f t="shared" si="47"/>
        <v>0</v>
      </c>
      <c r="V217" s="34">
        <f t="shared" si="52"/>
        <v>22997088.297587406</v>
      </c>
      <c r="W217" s="30">
        <f>(I-Service_Fee)/12*V217</f>
        <v>143731.80185992128</v>
      </c>
      <c r="X217" s="35">
        <f t="shared" si="53"/>
        <v>328793.90368549584</v>
      </c>
      <c r="Y217" s="32"/>
      <c r="Z217" s="32">
        <f t="shared" si="59"/>
        <v>207</v>
      </c>
      <c r="AA217" s="32">
        <f t="shared" si="54"/>
        <v>0</v>
      </c>
      <c r="AB217" s="32">
        <f t="shared" si="55"/>
        <v>0</v>
      </c>
      <c r="AC217" s="32">
        <f t="shared" si="56"/>
        <v>0</v>
      </c>
      <c r="AD217" s="32">
        <f t="shared" si="57"/>
        <v>472525.70554541715</v>
      </c>
    </row>
    <row r="218" spans="1:30" ht="15.75" thickBot="1" x14ac:dyDescent="0.3">
      <c r="A218" s="7">
        <v>208</v>
      </c>
      <c r="B218" s="14">
        <f t="shared" si="48"/>
        <v>22668294.393902067</v>
      </c>
      <c r="C218" s="19">
        <f t="shared" si="49"/>
        <v>236800.58368625012</v>
      </c>
      <c r="D218" s="14">
        <f>Beg_Balance*I_Period</f>
        <v>151121.96262601379</v>
      </c>
      <c r="E218" s="15">
        <f>ABS(Scheduled_PMT-Accrued_Interest)</f>
        <v>85678.621060236328</v>
      </c>
      <c r="F218" s="17">
        <f>IF(time&lt;=30,1-(1-Use_CPR*time/30)^(1/12),1-(1-Use_CPR)^(1/12))</f>
        <v>1.0596241035318976E-2</v>
      </c>
      <c r="G218" s="16">
        <f>SMM*(Beg_Balance-Scheduled_Principal)</f>
        <v>239290.83993702815</v>
      </c>
      <c r="H218" s="14">
        <f>Service_Fee*Beg_Balance/12</f>
        <v>9445.1226641258618</v>
      </c>
      <c r="I218" s="15">
        <f>Scheduled_Principal+Prepaid_Principal</f>
        <v>324969.46099726448</v>
      </c>
      <c r="J218" s="14">
        <f>Accrued_Interest-servicefee</f>
        <v>141676.83996188792</v>
      </c>
      <c r="K218" s="21">
        <f>Total_Principal+Net_Interest</f>
        <v>466646.3009591524</v>
      </c>
      <c r="M218" s="33">
        <f t="shared" si="50"/>
        <v>0</v>
      </c>
      <c r="N218" s="30">
        <f>(I-Service_Fee)/12*M218</f>
        <v>0</v>
      </c>
      <c r="O218" s="35">
        <f t="shared" si="45"/>
        <v>0</v>
      </c>
      <c r="P218" s="33">
        <f t="shared" si="58"/>
        <v>0</v>
      </c>
      <c r="Q218" s="30">
        <f>(I-Service_Fee)/12*P218</f>
        <v>0</v>
      </c>
      <c r="R218" s="34">
        <f t="shared" si="46"/>
        <v>0</v>
      </c>
      <c r="S218" s="33">
        <f t="shared" si="51"/>
        <v>0</v>
      </c>
      <c r="T218" s="30">
        <f>(I-Service_Fee)/12*S218</f>
        <v>0</v>
      </c>
      <c r="U218" s="35">
        <f t="shared" si="47"/>
        <v>0</v>
      </c>
      <c r="V218" s="34">
        <f t="shared" si="52"/>
        <v>22668294.393901911</v>
      </c>
      <c r="W218" s="30">
        <f>(I-Service_Fee)/12*V218</f>
        <v>141676.83996188693</v>
      </c>
      <c r="X218" s="35">
        <f t="shared" si="53"/>
        <v>324969.46099726448</v>
      </c>
      <c r="Y218" s="32"/>
      <c r="Z218" s="32">
        <f t="shared" si="59"/>
        <v>208</v>
      </c>
      <c r="AA218" s="32">
        <f t="shared" si="54"/>
        <v>0</v>
      </c>
      <c r="AB218" s="32">
        <f t="shared" si="55"/>
        <v>0</v>
      </c>
      <c r="AC218" s="32">
        <f t="shared" si="56"/>
        <v>0</v>
      </c>
      <c r="AD218" s="32">
        <f t="shared" si="57"/>
        <v>466646.30095915141</v>
      </c>
    </row>
    <row r="219" spans="1:30" ht="15.75" thickBot="1" x14ac:dyDescent="0.3">
      <c r="A219" s="7">
        <v>209</v>
      </c>
      <c r="B219" s="14">
        <f t="shared" si="48"/>
        <v>22343324.932904802</v>
      </c>
      <c r="C219" s="19">
        <f t="shared" si="49"/>
        <v>234291.38762420637</v>
      </c>
      <c r="D219" s="14">
        <f>Beg_Balance*I_Period</f>
        <v>148955.49955269869</v>
      </c>
      <c r="E219" s="15">
        <f>ABS(Scheduled_PMT-Accrued_Interest)</f>
        <v>85335.888071507681</v>
      </c>
      <c r="F219" s="17">
        <f>IF(time&lt;=30,1-(1-Use_CPR*time/30)^(1/12),1-(1-Use_CPR)^(1/12))</f>
        <v>1.0596241035318976E-2</v>
      </c>
      <c r="G219" s="16">
        <f>SMM*(Beg_Balance-Scheduled_Principal)</f>
        <v>235851.0168805428</v>
      </c>
      <c r="H219" s="14">
        <f>Service_Fee*Beg_Balance/12</f>
        <v>9309.7187220436681</v>
      </c>
      <c r="I219" s="15">
        <f>Scheduled_Principal+Prepaid_Principal</f>
        <v>321186.90495205048</v>
      </c>
      <c r="J219" s="14">
        <f>Accrued_Interest-servicefee</f>
        <v>139645.78083065501</v>
      </c>
      <c r="K219" s="21">
        <f>Total_Principal+Net_Interest</f>
        <v>460832.68578270549</v>
      </c>
      <c r="M219" s="33">
        <f t="shared" si="50"/>
        <v>0</v>
      </c>
      <c r="N219" s="30">
        <f>(I-Service_Fee)/12*M219</f>
        <v>0</v>
      </c>
      <c r="O219" s="35">
        <f t="shared" si="45"/>
        <v>0</v>
      </c>
      <c r="P219" s="33">
        <f t="shared" si="58"/>
        <v>0</v>
      </c>
      <c r="Q219" s="30">
        <f>(I-Service_Fee)/12*P219</f>
        <v>0</v>
      </c>
      <c r="R219" s="34">
        <f t="shared" si="46"/>
        <v>0</v>
      </c>
      <c r="S219" s="33">
        <f t="shared" si="51"/>
        <v>0</v>
      </c>
      <c r="T219" s="30">
        <f>(I-Service_Fee)/12*S219</f>
        <v>0</v>
      </c>
      <c r="U219" s="35">
        <f t="shared" si="47"/>
        <v>0</v>
      </c>
      <c r="V219" s="34">
        <f t="shared" si="52"/>
        <v>22343324.932904646</v>
      </c>
      <c r="W219" s="30">
        <f>(I-Service_Fee)/12*V219</f>
        <v>139645.78083065402</v>
      </c>
      <c r="X219" s="35">
        <f t="shared" si="53"/>
        <v>321186.90495205048</v>
      </c>
      <c r="Y219" s="32"/>
      <c r="Z219" s="32">
        <f t="shared" si="59"/>
        <v>209</v>
      </c>
      <c r="AA219" s="32">
        <f t="shared" si="54"/>
        <v>0</v>
      </c>
      <c r="AB219" s="32">
        <f t="shared" si="55"/>
        <v>0</v>
      </c>
      <c r="AC219" s="32">
        <f t="shared" si="56"/>
        <v>0</v>
      </c>
      <c r="AD219" s="32">
        <f t="shared" si="57"/>
        <v>460832.6857827045</v>
      </c>
    </row>
    <row r="220" spans="1:30" ht="15.75" thickBot="1" x14ac:dyDescent="0.3">
      <c r="A220" s="7">
        <v>210</v>
      </c>
      <c r="B220" s="14">
        <f t="shared" si="48"/>
        <v>22022138.027952753</v>
      </c>
      <c r="C220" s="19">
        <f t="shared" si="49"/>
        <v>231808.77960844096</v>
      </c>
      <c r="D220" s="14">
        <f>Beg_Balance*I_Period</f>
        <v>146814.25351968504</v>
      </c>
      <c r="E220" s="15">
        <f>ABS(Scheduled_PMT-Accrued_Interest)</f>
        <v>84994.526088755927</v>
      </c>
      <c r="F220" s="17">
        <f>IF(time&lt;=30,1-(1-Use_CPR*time/30)^(1/12),1-(1-Use_CPR)^(1/12))</f>
        <v>1.0596241035318976E-2</v>
      </c>
      <c r="G220" s="16">
        <f>SMM*(Beg_Balance-Scheduled_Principal)</f>
        <v>232451.26017213232</v>
      </c>
      <c r="H220" s="14">
        <f>Service_Fee*Beg_Balance/12</f>
        <v>9175.8908449803148</v>
      </c>
      <c r="I220" s="15">
        <f>Scheduled_Principal+Prepaid_Principal</f>
        <v>317445.78626088821</v>
      </c>
      <c r="J220" s="14">
        <f>Accrued_Interest-servicefee</f>
        <v>137638.36267470472</v>
      </c>
      <c r="K220" s="21">
        <f>Total_Principal+Net_Interest</f>
        <v>455084.14893559297</v>
      </c>
      <c r="M220" s="33">
        <f t="shared" si="50"/>
        <v>0</v>
      </c>
      <c r="N220" s="30">
        <f>(I-Service_Fee)/12*M220</f>
        <v>0</v>
      </c>
      <c r="O220" s="35">
        <f t="shared" si="45"/>
        <v>0</v>
      </c>
      <c r="P220" s="33">
        <f t="shared" si="58"/>
        <v>0</v>
      </c>
      <c r="Q220" s="30">
        <f>(I-Service_Fee)/12*P220</f>
        <v>0</v>
      </c>
      <c r="R220" s="34">
        <f t="shared" si="46"/>
        <v>0</v>
      </c>
      <c r="S220" s="33">
        <f t="shared" si="51"/>
        <v>0</v>
      </c>
      <c r="T220" s="30">
        <f>(I-Service_Fee)/12*S220</f>
        <v>0</v>
      </c>
      <c r="U220" s="35">
        <f t="shared" si="47"/>
        <v>0</v>
      </c>
      <c r="V220" s="34">
        <f t="shared" si="52"/>
        <v>22022138.027952597</v>
      </c>
      <c r="W220" s="30">
        <f>(I-Service_Fee)/12*V220</f>
        <v>137638.36267470371</v>
      </c>
      <c r="X220" s="35">
        <f t="shared" si="53"/>
        <v>317445.78626088821</v>
      </c>
      <c r="Y220" s="32"/>
      <c r="Z220" s="32">
        <f t="shared" si="59"/>
        <v>210</v>
      </c>
      <c r="AA220" s="32">
        <f t="shared" si="54"/>
        <v>0</v>
      </c>
      <c r="AB220" s="32">
        <f t="shared" si="55"/>
        <v>0</v>
      </c>
      <c r="AC220" s="32">
        <f t="shared" si="56"/>
        <v>0</v>
      </c>
      <c r="AD220" s="32">
        <f t="shared" si="57"/>
        <v>455084.14893559192</v>
      </c>
    </row>
    <row r="221" spans="1:30" ht="15.75" thickBot="1" x14ac:dyDescent="0.3">
      <c r="A221" s="7">
        <v>211</v>
      </c>
      <c r="B221" s="14">
        <f t="shared" si="48"/>
        <v>21704692.241691865</v>
      </c>
      <c r="C221" s="19">
        <f t="shared" si="49"/>
        <v>229352.47790560679</v>
      </c>
      <c r="D221" s="14">
        <f>Beg_Balance*I_Period</f>
        <v>144697.94827794578</v>
      </c>
      <c r="E221" s="15">
        <f>ABS(Scheduled_PMT-Accrued_Interest)</f>
        <v>84654.529627661017</v>
      </c>
      <c r="F221" s="17">
        <f>IF(time&lt;=30,1-(1-Use_CPR*time/30)^(1/12),1-(1-Use_CPR)^(1/12))</f>
        <v>1.0596241035318976E-2</v>
      </c>
      <c r="G221" s="16">
        <f>SMM*(Beg_Balance-Scheduled_Principal)</f>
        <v>229091.1307897185</v>
      </c>
      <c r="H221" s="14">
        <f>Service_Fee*Beg_Balance/12</f>
        <v>9043.621767371611</v>
      </c>
      <c r="I221" s="15">
        <f>Scheduled_Principal+Prepaid_Principal</f>
        <v>313745.66041737952</v>
      </c>
      <c r="J221" s="14">
        <f>Accrued_Interest-servicefee</f>
        <v>135654.32651057417</v>
      </c>
      <c r="K221" s="21">
        <f>Total_Principal+Net_Interest</f>
        <v>449399.98692795367</v>
      </c>
      <c r="M221" s="33">
        <f t="shared" si="50"/>
        <v>0</v>
      </c>
      <c r="N221" s="30">
        <f>(I-Service_Fee)/12*M221</f>
        <v>0</v>
      </c>
      <c r="O221" s="35">
        <f t="shared" si="45"/>
        <v>0</v>
      </c>
      <c r="P221" s="33">
        <f t="shared" si="58"/>
        <v>0</v>
      </c>
      <c r="Q221" s="30">
        <f>(I-Service_Fee)/12*P221</f>
        <v>0</v>
      </c>
      <c r="R221" s="34">
        <f t="shared" si="46"/>
        <v>0</v>
      </c>
      <c r="S221" s="33">
        <f t="shared" si="51"/>
        <v>0</v>
      </c>
      <c r="T221" s="30">
        <f>(I-Service_Fee)/12*S221</f>
        <v>0</v>
      </c>
      <c r="U221" s="35">
        <f t="shared" si="47"/>
        <v>0</v>
      </c>
      <c r="V221" s="34">
        <f t="shared" si="52"/>
        <v>21704692.241691709</v>
      </c>
      <c r="W221" s="30">
        <f>(I-Service_Fee)/12*V221</f>
        <v>135654.32651057316</v>
      </c>
      <c r="X221" s="35">
        <f t="shared" si="53"/>
        <v>313745.66041737952</v>
      </c>
      <c r="Y221" s="32"/>
      <c r="Z221" s="32">
        <f t="shared" si="59"/>
        <v>211</v>
      </c>
      <c r="AA221" s="32">
        <f t="shared" si="54"/>
        <v>0</v>
      </c>
      <c r="AB221" s="32">
        <f t="shared" si="55"/>
        <v>0</v>
      </c>
      <c r="AC221" s="32">
        <f t="shared" si="56"/>
        <v>0</v>
      </c>
      <c r="AD221" s="32">
        <f t="shared" si="57"/>
        <v>449399.98692795268</v>
      </c>
    </row>
    <row r="222" spans="1:30" ht="15.75" thickBot="1" x14ac:dyDescent="0.3">
      <c r="A222" s="7">
        <v>212</v>
      </c>
      <c r="B222" s="14">
        <f t="shared" si="48"/>
        <v>21390946.581274487</v>
      </c>
      <c r="C222" s="19">
        <f t="shared" si="49"/>
        <v>226922.20376767131</v>
      </c>
      <c r="D222" s="14">
        <f>Beg_Balance*I_Period</f>
        <v>142606.31054182991</v>
      </c>
      <c r="E222" s="15">
        <f>ABS(Scheduled_PMT-Accrued_Interest)</f>
        <v>84315.893225841399</v>
      </c>
      <c r="F222" s="17">
        <f>IF(time&lt;=30,1-(1-Use_CPR*time/30)^(1/12),1-(1-Use_CPR)^(1/12))</f>
        <v>1.0596241035318976E-2</v>
      </c>
      <c r="G222" s="16">
        <f>SMM*(Beg_Balance-Scheduled_Principal)</f>
        <v>225770.19442108765</v>
      </c>
      <c r="H222" s="14">
        <f>Service_Fee*Beg_Balance/12</f>
        <v>8912.8944088643693</v>
      </c>
      <c r="I222" s="15">
        <f>Scheduled_Principal+Prepaid_Principal</f>
        <v>310086.08764692908</v>
      </c>
      <c r="J222" s="14">
        <f>Accrued_Interest-servicefee</f>
        <v>133693.41613296553</v>
      </c>
      <c r="K222" s="21">
        <f>Total_Principal+Net_Interest</f>
        <v>443779.50377989461</v>
      </c>
      <c r="M222" s="33">
        <f t="shared" si="50"/>
        <v>0</v>
      </c>
      <c r="N222" s="30">
        <f>(I-Service_Fee)/12*M222</f>
        <v>0</v>
      </c>
      <c r="O222" s="35">
        <f t="shared" si="45"/>
        <v>0</v>
      </c>
      <c r="P222" s="33">
        <f t="shared" si="58"/>
        <v>0</v>
      </c>
      <c r="Q222" s="30">
        <f>(I-Service_Fee)/12*P222</f>
        <v>0</v>
      </c>
      <c r="R222" s="34">
        <f t="shared" si="46"/>
        <v>0</v>
      </c>
      <c r="S222" s="33">
        <f t="shared" si="51"/>
        <v>0</v>
      </c>
      <c r="T222" s="30">
        <f>(I-Service_Fee)/12*S222</f>
        <v>0</v>
      </c>
      <c r="U222" s="35">
        <f t="shared" si="47"/>
        <v>0</v>
      </c>
      <c r="V222" s="34">
        <f t="shared" si="52"/>
        <v>21390946.581274331</v>
      </c>
      <c r="W222" s="30">
        <f>(I-Service_Fee)/12*V222</f>
        <v>133693.41613296454</v>
      </c>
      <c r="X222" s="35">
        <f t="shared" si="53"/>
        <v>310086.08764692908</v>
      </c>
      <c r="Y222" s="32"/>
      <c r="Z222" s="32">
        <f t="shared" si="59"/>
        <v>212</v>
      </c>
      <c r="AA222" s="32">
        <f t="shared" si="54"/>
        <v>0</v>
      </c>
      <c r="AB222" s="32">
        <f t="shared" si="55"/>
        <v>0</v>
      </c>
      <c r="AC222" s="32">
        <f t="shared" si="56"/>
        <v>0</v>
      </c>
      <c r="AD222" s="32">
        <f t="shared" si="57"/>
        <v>443779.50377989362</v>
      </c>
    </row>
    <row r="223" spans="1:30" ht="15.75" thickBot="1" x14ac:dyDescent="0.3">
      <c r="A223" s="7">
        <v>213</v>
      </c>
      <c r="B223" s="14">
        <f t="shared" si="48"/>
        <v>21080860.493627559</v>
      </c>
      <c r="C223" s="19">
        <f t="shared" si="49"/>
        <v>224517.68140028333</v>
      </c>
      <c r="D223" s="14">
        <f>Beg_Balance*I_Period</f>
        <v>140539.06995751706</v>
      </c>
      <c r="E223" s="15">
        <f>ABS(Scheduled_PMT-Accrued_Interest)</f>
        <v>83978.611442766269</v>
      </c>
      <c r="F223" s="17">
        <f>IF(time&lt;=30,1-(1-Use_CPR*time/30)^(1/12),1-(1-Use_CPR)^(1/12))</f>
        <v>1.0596241035318976E-2</v>
      </c>
      <c r="G223" s="16">
        <f>SMM*(Beg_Balance-Scheduled_Principal)</f>
        <v>222488.02141375202</v>
      </c>
      <c r="H223" s="14">
        <f>Service_Fee*Beg_Balance/12</f>
        <v>8783.6918723448161</v>
      </c>
      <c r="I223" s="15">
        <f>Scheduled_Principal+Prepaid_Principal</f>
        <v>306466.63285651826</v>
      </c>
      <c r="J223" s="14">
        <f>Accrued_Interest-servicefee</f>
        <v>131755.37808517224</v>
      </c>
      <c r="K223" s="21">
        <f>Total_Principal+Net_Interest</f>
        <v>438222.01094169053</v>
      </c>
      <c r="M223" s="33">
        <f t="shared" si="50"/>
        <v>0</v>
      </c>
      <c r="N223" s="30">
        <f>(I-Service_Fee)/12*M223</f>
        <v>0</v>
      </c>
      <c r="O223" s="35">
        <f t="shared" si="45"/>
        <v>0</v>
      </c>
      <c r="P223" s="33">
        <f t="shared" si="58"/>
        <v>0</v>
      </c>
      <c r="Q223" s="30">
        <f>(I-Service_Fee)/12*P223</f>
        <v>0</v>
      </c>
      <c r="R223" s="34">
        <f t="shared" si="46"/>
        <v>0</v>
      </c>
      <c r="S223" s="33">
        <f t="shared" si="51"/>
        <v>0</v>
      </c>
      <c r="T223" s="30">
        <f>(I-Service_Fee)/12*S223</f>
        <v>0</v>
      </c>
      <c r="U223" s="35">
        <f t="shared" si="47"/>
        <v>0</v>
      </c>
      <c r="V223" s="34">
        <f t="shared" si="52"/>
        <v>21080860.493627403</v>
      </c>
      <c r="W223" s="30">
        <f>(I-Service_Fee)/12*V223</f>
        <v>131755.37808517125</v>
      </c>
      <c r="X223" s="35">
        <f t="shared" si="53"/>
        <v>306466.63285651826</v>
      </c>
      <c r="Y223" s="32"/>
      <c r="Z223" s="32">
        <f t="shared" si="59"/>
        <v>213</v>
      </c>
      <c r="AA223" s="32">
        <f t="shared" si="54"/>
        <v>0</v>
      </c>
      <c r="AB223" s="32">
        <f t="shared" si="55"/>
        <v>0</v>
      </c>
      <c r="AC223" s="32">
        <f t="shared" si="56"/>
        <v>0</v>
      </c>
      <c r="AD223" s="32">
        <f t="shared" si="57"/>
        <v>438222.01094168948</v>
      </c>
    </row>
    <row r="224" spans="1:30" ht="15.75" thickBot="1" x14ac:dyDescent="0.3">
      <c r="A224" s="7">
        <v>214</v>
      </c>
      <c r="B224" s="14">
        <f t="shared" si="48"/>
        <v>20774393.860771041</v>
      </c>
      <c r="C224" s="19">
        <f t="shared" si="49"/>
        <v>222138.63793147495</v>
      </c>
      <c r="D224" s="14">
        <f>Beg_Balance*I_Period</f>
        <v>138495.95907180695</v>
      </c>
      <c r="E224" s="15">
        <f>ABS(Scheduled_PMT-Accrued_Interest)</f>
        <v>83642.678859667998</v>
      </c>
      <c r="F224" s="17">
        <f>IF(time&lt;=30,1-(1-Use_CPR*time/30)^(1/12),1-(1-Use_CPR)^(1/12))</f>
        <v>1.0596241035318976E-2</v>
      </c>
      <c r="G224" s="16">
        <f>SMM*(Beg_Balance-Scheduled_Principal)</f>
        <v>219244.1867253439</v>
      </c>
      <c r="H224" s="14">
        <f>Service_Fee*Beg_Balance/12</f>
        <v>8655.9974419879345</v>
      </c>
      <c r="I224" s="15">
        <f>Scheduled_Principal+Prepaid_Principal</f>
        <v>302886.8655850119</v>
      </c>
      <c r="J224" s="14">
        <f>Accrued_Interest-servicefee</f>
        <v>129839.96162981902</v>
      </c>
      <c r="K224" s="21">
        <f>Total_Principal+Net_Interest</f>
        <v>432726.8272148309</v>
      </c>
      <c r="M224" s="33">
        <f t="shared" si="50"/>
        <v>0</v>
      </c>
      <c r="N224" s="30">
        <f>(I-Service_Fee)/12*M224</f>
        <v>0</v>
      </c>
      <c r="O224" s="35">
        <f t="shared" si="45"/>
        <v>0</v>
      </c>
      <c r="P224" s="33">
        <f t="shared" si="58"/>
        <v>0</v>
      </c>
      <c r="Q224" s="30">
        <f>(I-Service_Fee)/12*P224</f>
        <v>0</v>
      </c>
      <c r="R224" s="34">
        <f t="shared" si="46"/>
        <v>0</v>
      </c>
      <c r="S224" s="33">
        <f t="shared" si="51"/>
        <v>0</v>
      </c>
      <c r="T224" s="30">
        <f>(I-Service_Fee)/12*S224</f>
        <v>0</v>
      </c>
      <c r="U224" s="35">
        <f t="shared" si="47"/>
        <v>0</v>
      </c>
      <c r="V224" s="34">
        <f t="shared" si="52"/>
        <v>20774393.860770885</v>
      </c>
      <c r="W224" s="30">
        <f>(I-Service_Fee)/12*V224</f>
        <v>129839.96162981802</v>
      </c>
      <c r="X224" s="35">
        <f t="shared" si="53"/>
        <v>302886.8655850119</v>
      </c>
      <c r="Y224" s="32"/>
      <c r="Z224" s="32">
        <f t="shared" si="59"/>
        <v>214</v>
      </c>
      <c r="AA224" s="32">
        <f t="shared" si="54"/>
        <v>0</v>
      </c>
      <c r="AB224" s="32">
        <f t="shared" si="55"/>
        <v>0</v>
      </c>
      <c r="AC224" s="32">
        <f t="shared" si="56"/>
        <v>0</v>
      </c>
      <c r="AD224" s="32">
        <f t="shared" si="57"/>
        <v>432726.82721482991</v>
      </c>
    </row>
    <row r="225" spans="1:30" ht="15.75" thickBot="1" x14ac:dyDescent="0.3">
      <c r="A225" s="7">
        <v>215</v>
      </c>
      <c r="B225" s="14">
        <f t="shared" si="48"/>
        <v>20471506.995186031</v>
      </c>
      <c r="C225" s="19">
        <f t="shared" si="49"/>
        <v>219784.80338069564</v>
      </c>
      <c r="D225" s="14">
        <f>Beg_Balance*I_Period</f>
        <v>136476.7133012402</v>
      </c>
      <c r="E225" s="15">
        <f>ABS(Scheduled_PMT-Accrued_Interest)</f>
        <v>83308.090079455433</v>
      </c>
      <c r="F225" s="17">
        <f>IF(time&lt;=30,1-(1-Use_CPR*time/30)^(1/12),1-(1-Use_CPR)^(1/12))</f>
        <v>1.0596241035318976E-2</v>
      </c>
      <c r="G225" s="16">
        <f>SMM*(Beg_Balance-Scheduled_Principal)</f>
        <v>216038.2698745357</v>
      </c>
      <c r="H225" s="14">
        <f>Service_Fee*Beg_Balance/12</f>
        <v>8529.7945813275128</v>
      </c>
      <c r="I225" s="15">
        <f>Scheduled_Principal+Prepaid_Principal</f>
        <v>299346.35995399114</v>
      </c>
      <c r="J225" s="14">
        <f>Accrued_Interest-servicefee</f>
        <v>127946.91871991269</v>
      </c>
      <c r="K225" s="21">
        <f>Total_Principal+Net_Interest</f>
        <v>427293.27867390384</v>
      </c>
      <c r="M225" s="33">
        <f t="shared" si="50"/>
        <v>0</v>
      </c>
      <c r="N225" s="30">
        <f>(I-Service_Fee)/12*M225</f>
        <v>0</v>
      </c>
      <c r="O225" s="35">
        <f t="shared" si="45"/>
        <v>0</v>
      </c>
      <c r="P225" s="33">
        <f t="shared" si="58"/>
        <v>0</v>
      </c>
      <c r="Q225" s="30">
        <f>(I-Service_Fee)/12*P225</f>
        <v>0</v>
      </c>
      <c r="R225" s="34">
        <f t="shared" si="46"/>
        <v>0</v>
      </c>
      <c r="S225" s="33">
        <f t="shared" si="51"/>
        <v>0</v>
      </c>
      <c r="T225" s="30">
        <f>(I-Service_Fee)/12*S225</f>
        <v>0</v>
      </c>
      <c r="U225" s="35">
        <f t="shared" si="47"/>
        <v>0</v>
      </c>
      <c r="V225" s="34">
        <f t="shared" si="52"/>
        <v>20471506.995185874</v>
      </c>
      <c r="W225" s="30">
        <f>(I-Service_Fee)/12*V225</f>
        <v>127946.9187199117</v>
      </c>
      <c r="X225" s="35">
        <f t="shared" si="53"/>
        <v>299346.35995399114</v>
      </c>
      <c r="Y225" s="32"/>
      <c r="Z225" s="32">
        <f t="shared" si="59"/>
        <v>215</v>
      </c>
      <c r="AA225" s="32">
        <f t="shared" si="54"/>
        <v>0</v>
      </c>
      <c r="AB225" s="32">
        <f t="shared" si="55"/>
        <v>0</v>
      </c>
      <c r="AC225" s="32">
        <f t="shared" si="56"/>
        <v>0</v>
      </c>
      <c r="AD225" s="32">
        <f t="shared" si="57"/>
        <v>427293.27867390285</v>
      </c>
    </row>
    <row r="226" spans="1:30" ht="15.75" thickBot="1" x14ac:dyDescent="0.3">
      <c r="A226" s="7">
        <v>216</v>
      </c>
      <c r="B226" s="14">
        <f t="shared" si="48"/>
        <v>20172160.635232039</v>
      </c>
      <c r="C226" s="19">
        <f t="shared" si="49"/>
        <v>217455.91062817353</v>
      </c>
      <c r="D226" s="14">
        <f>Beg_Balance*I_Period</f>
        <v>134481.07090154695</v>
      </c>
      <c r="E226" s="15">
        <f>ABS(Scheduled_PMT-Accrued_Interest)</f>
        <v>82974.839726626582</v>
      </c>
      <c r="F226" s="17">
        <f>IF(time&lt;=30,1-(1-Use_CPR*time/30)^(1/12),1-(1-Use_CPR)^(1/12))</f>
        <v>1.0596241035318976E-2</v>
      </c>
      <c r="G226" s="16">
        <f>SMM*(Beg_Balance-Scheduled_Principal)</f>
        <v>212869.85489248153</v>
      </c>
      <c r="H226" s="14">
        <f>Service_Fee*Beg_Balance/12</f>
        <v>8405.0669313466842</v>
      </c>
      <c r="I226" s="15">
        <f>Scheduled_Principal+Prepaid_Principal</f>
        <v>295844.69461910811</v>
      </c>
      <c r="J226" s="14">
        <f>Accrued_Interest-servicefee</f>
        <v>126076.00397020027</v>
      </c>
      <c r="K226" s="21">
        <f>Total_Principal+Net_Interest</f>
        <v>421920.69858930836</v>
      </c>
      <c r="M226" s="33">
        <f t="shared" si="50"/>
        <v>0</v>
      </c>
      <c r="N226" s="30">
        <f>(I-Service_Fee)/12*M226</f>
        <v>0</v>
      </c>
      <c r="O226" s="35">
        <f t="shared" si="45"/>
        <v>0</v>
      </c>
      <c r="P226" s="33">
        <f t="shared" si="58"/>
        <v>0</v>
      </c>
      <c r="Q226" s="30">
        <f>(I-Service_Fee)/12*P226</f>
        <v>0</v>
      </c>
      <c r="R226" s="34">
        <f t="shared" si="46"/>
        <v>0</v>
      </c>
      <c r="S226" s="33">
        <f t="shared" si="51"/>
        <v>0</v>
      </c>
      <c r="T226" s="30">
        <f>(I-Service_Fee)/12*S226</f>
        <v>0</v>
      </c>
      <c r="U226" s="35">
        <f t="shared" si="47"/>
        <v>0</v>
      </c>
      <c r="V226" s="34">
        <f t="shared" si="52"/>
        <v>20172160.635231882</v>
      </c>
      <c r="W226" s="30">
        <f>(I-Service_Fee)/12*V226</f>
        <v>126076.00397019925</v>
      </c>
      <c r="X226" s="35">
        <f t="shared" si="53"/>
        <v>295844.69461910811</v>
      </c>
      <c r="Y226" s="32"/>
      <c r="Z226" s="32">
        <f t="shared" si="59"/>
        <v>216</v>
      </c>
      <c r="AA226" s="32">
        <f t="shared" si="54"/>
        <v>0</v>
      </c>
      <c r="AB226" s="32">
        <f t="shared" si="55"/>
        <v>0</v>
      </c>
      <c r="AC226" s="32">
        <f t="shared" si="56"/>
        <v>0</v>
      </c>
      <c r="AD226" s="32">
        <f t="shared" si="57"/>
        <v>421920.69858930737</v>
      </c>
    </row>
    <row r="227" spans="1:30" ht="15.75" thickBot="1" x14ac:dyDescent="0.3">
      <c r="A227" s="7">
        <v>217</v>
      </c>
      <c r="B227" s="14">
        <f t="shared" si="48"/>
        <v>19876315.940612931</v>
      </c>
      <c r="C227" s="19">
        <f t="shared" si="49"/>
        <v>215151.69538460267</v>
      </c>
      <c r="D227" s="14">
        <f>Beg_Balance*I_Period</f>
        <v>132508.77293741953</v>
      </c>
      <c r="E227" s="15">
        <f>ABS(Scheduled_PMT-Accrued_Interest)</f>
        <v>82642.92244718314</v>
      </c>
      <c r="F227" s="17">
        <f>IF(time&lt;=30,1-(1-Use_CPR*time/30)^(1/12),1-(1-Use_CPR)^(1/12))</f>
        <v>1.0596241035318976E-2</v>
      </c>
      <c r="G227" s="16">
        <f>SMM*(Beg_Balance-Scheduled_Principal)</f>
        <v>209738.53027477392</v>
      </c>
      <c r="H227" s="14">
        <f>Service_Fee*Beg_Balance/12</f>
        <v>8281.7983085887208</v>
      </c>
      <c r="I227" s="15">
        <f>Scheduled_Principal+Prepaid_Principal</f>
        <v>292381.45272195706</v>
      </c>
      <c r="J227" s="14">
        <f>Accrued_Interest-servicefee</f>
        <v>124226.97462883081</v>
      </c>
      <c r="K227" s="21">
        <f>Total_Principal+Net_Interest</f>
        <v>416608.42735078785</v>
      </c>
      <c r="M227" s="33">
        <f t="shared" si="50"/>
        <v>0</v>
      </c>
      <c r="N227" s="30">
        <f>(I-Service_Fee)/12*M227</f>
        <v>0</v>
      </c>
      <c r="O227" s="35">
        <f t="shared" si="45"/>
        <v>0</v>
      </c>
      <c r="P227" s="33">
        <f t="shared" si="58"/>
        <v>0</v>
      </c>
      <c r="Q227" s="30">
        <f>(I-Service_Fee)/12*P227</f>
        <v>0</v>
      </c>
      <c r="R227" s="34">
        <f t="shared" si="46"/>
        <v>0</v>
      </c>
      <c r="S227" s="33">
        <f t="shared" si="51"/>
        <v>0</v>
      </c>
      <c r="T227" s="30">
        <f>(I-Service_Fee)/12*S227</f>
        <v>0</v>
      </c>
      <c r="U227" s="35">
        <f t="shared" si="47"/>
        <v>0</v>
      </c>
      <c r="V227" s="34">
        <f t="shared" si="52"/>
        <v>19876315.940612774</v>
      </c>
      <c r="W227" s="30">
        <f>(I-Service_Fee)/12*V227</f>
        <v>124226.97462882983</v>
      </c>
      <c r="X227" s="35">
        <f t="shared" si="53"/>
        <v>292381.45272195706</v>
      </c>
      <c r="Y227" s="32"/>
      <c r="Z227" s="32">
        <f t="shared" si="59"/>
        <v>217</v>
      </c>
      <c r="AA227" s="32">
        <f t="shared" si="54"/>
        <v>0</v>
      </c>
      <c r="AB227" s="32">
        <f t="shared" si="55"/>
        <v>0</v>
      </c>
      <c r="AC227" s="32">
        <f t="shared" si="56"/>
        <v>0</v>
      </c>
      <c r="AD227" s="32">
        <f t="shared" si="57"/>
        <v>416608.42735078686</v>
      </c>
    </row>
    <row r="228" spans="1:30" ht="15.75" thickBot="1" x14ac:dyDescent="0.3">
      <c r="A228" s="7">
        <v>218</v>
      </c>
      <c r="B228" s="14">
        <f t="shared" si="48"/>
        <v>19583934.487890974</v>
      </c>
      <c r="C228" s="19">
        <f t="shared" si="49"/>
        <v>212871.89616114993</v>
      </c>
      <c r="D228" s="14">
        <f>Beg_Balance*I_Period</f>
        <v>130559.5632526065</v>
      </c>
      <c r="E228" s="15">
        <f>ABS(Scheduled_PMT-Accrued_Interest)</f>
        <v>82312.332908543423</v>
      </c>
      <c r="F228" s="17">
        <f>IF(time&lt;=30,1-(1-Use_CPR*time/30)^(1/12),1-(1-Use_CPR)^(1/12))</f>
        <v>1.0596241035318976E-2</v>
      </c>
      <c r="G228" s="16">
        <f>SMM*(Beg_Balance-Scheduled_Principal)</f>
        <v>206643.88893391049</v>
      </c>
      <c r="H228" s="14">
        <f>Service_Fee*Beg_Balance/12</f>
        <v>8159.9727032879055</v>
      </c>
      <c r="I228" s="15">
        <f>Scheduled_Principal+Prepaid_Principal</f>
        <v>288956.22184245393</v>
      </c>
      <c r="J228" s="14">
        <f>Accrued_Interest-servicefee</f>
        <v>122399.5905493186</v>
      </c>
      <c r="K228" s="21">
        <f>Total_Principal+Net_Interest</f>
        <v>411355.81239177252</v>
      </c>
      <c r="M228" s="33">
        <f t="shared" si="50"/>
        <v>0</v>
      </c>
      <c r="N228" s="30">
        <f>(I-Service_Fee)/12*M228</f>
        <v>0</v>
      </c>
      <c r="O228" s="35">
        <f t="shared" si="45"/>
        <v>0</v>
      </c>
      <c r="P228" s="33">
        <f t="shared" si="58"/>
        <v>0</v>
      </c>
      <c r="Q228" s="30">
        <f>(I-Service_Fee)/12*P228</f>
        <v>0</v>
      </c>
      <c r="R228" s="34">
        <f t="shared" si="46"/>
        <v>0</v>
      </c>
      <c r="S228" s="33">
        <f t="shared" si="51"/>
        <v>0</v>
      </c>
      <c r="T228" s="30">
        <f>(I-Service_Fee)/12*S228</f>
        <v>0</v>
      </c>
      <c r="U228" s="35">
        <f t="shared" si="47"/>
        <v>0</v>
      </c>
      <c r="V228" s="34">
        <f t="shared" si="52"/>
        <v>19583934.487890817</v>
      </c>
      <c r="W228" s="30">
        <f>(I-Service_Fee)/12*V228</f>
        <v>122399.5905493176</v>
      </c>
      <c r="X228" s="35">
        <f t="shared" si="53"/>
        <v>288956.22184245393</v>
      </c>
      <c r="Y228" s="32"/>
      <c r="Z228" s="32">
        <f t="shared" si="59"/>
        <v>218</v>
      </c>
      <c r="AA228" s="32">
        <f t="shared" si="54"/>
        <v>0</v>
      </c>
      <c r="AB228" s="32">
        <f t="shared" si="55"/>
        <v>0</v>
      </c>
      <c r="AC228" s="32">
        <f t="shared" si="56"/>
        <v>0</v>
      </c>
      <c r="AD228" s="32">
        <f t="shared" si="57"/>
        <v>411355.81239177153</v>
      </c>
    </row>
    <row r="229" spans="1:30" ht="15.75" thickBot="1" x14ac:dyDescent="0.3">
      <c r="A229" s="7">
        <v>219</v>
      </c>
      <c r="B229" s="14">
        <f t="shared" si="48"/>
        <v>19294978.266048521</v>
      </c>
      <c r="C229" s="19">
        <f t="shared" si="49"/>
        <v>210616.254239781</v>
      </c>
      <c r="D229" s="14">
        <f>Beg_Balance*I_Period</f>
        <v>128633.18844032349</v>
      </c>
      <c r="E229" s="15">
        <f>ABS(Scheduled_PMT-Accrued_Interest)</f>
        <v>81983.065799457516</v>
      </c>
      <c r="F229" s="17">
        <f>IF(time&lt;=30,1-(1-Use_CPR*time/30)^(1/12),1-(1-Use_CPR)^(1/12))</f>
        <v>1.0596241035318976E-2</v>
      </c>
      <c r="G229" s="16">
        <f>SMM*(Beg_Balance-Scheduled_Principal)</f>
        <v>203585.52815226567</v>
      </c>
      <c r="H229" s="14">
        <f>Service_Fee*Beg_Balance/12</f>
        <v>8039.574277520217</v>
      </c>
      <c r="I229" s="15">
        <f>Scheduled_Principal+Prepaid_Principal</f>
        <v>285568.59395172319</v>
      </c>
      <c r="J229" s="14">
        <f>Accrued_Interest-servicefee</f>
        <v>120593.61416280326</v>
      </c>
      <c r="K229" s="21">
        <f>Total_Principal+Net_Interest</f>
        <v>406162.20811452647</v>
      </c>
      <c r="M229" s="33">
        <f t="shared" si="50"/>
        <v>0</v>
      </c>
      <c r="N229" s="30">
        <f>(I-Service_Fee)/12*M229</f>
        <v>0</v>
      </c>
      <c r="O229" s="35">
        <f t="shared" si="45"/>
        <v>0</v>
      </c>
      <c r="P229" s="33">
        <f t="shared" si="58"/>
        <v>0</v>
      </c>
      <c r="Q229" s="30">
        <f>(I-Service_Fee)/12*P229</f>
        <v>0</v>
      </c>
      <c r="R229" s="34">
        <f t="shared" si="46"/>
        <v>0</v>
      </c>
      <c r="S229" s="33">
        <f t="shared" si="51"/>
        <v>0</v>
      </c>
      <c r="T229" s="30">
        <f>(I-Service_Fee)/12*S229</f>
        <v>0</v>
      </c>
      <c r="U229" s="35">
        <f t="shared" si="47"/>
        <v>0</v>
      </c>
      <c r="V229" s="34">
        <f t="shared" si="52"/>
        <v>19294978.266048364</v>
      </c>
      <c r="W229" s="30">
        <f>(I-Service_Fee)/12*V229</f>
        <v>120593.61416280227</v>
      </c>
      <c r="X229" s="35">
        <f t="shared" si="53"/>
        <v>285568.59395172319</v>
      </c>
      <c r="Y229" s="32"/>
      <c r="Z229" s="32">
        <f t="shared" si="59"/>
        <v>219</v>
      </c>
      <c r="AA229" s="32">
        <f t="shared" si="54"/>
        <v>0</v>
      </c>
      <c r="AB229" s="32">
        <f t="shared" si="55"/>
        <v>0</v>
      </c>
      <c r="AC229" s="32">
        <f t="shared" si="56"/>
        <v>0</v>
      </c>
      <c r="AD229" s="32">
        <f t="shared" si="57"/>
        <v>406162.20811452548</v>
      </c>
    </row>
    <row r="230" spans="1:30" ht="15.75" thickBot="1" x14ac:dyDescent="0.3">
      <c r="A230" s="7">
        <v>220</v>
      </c>
      <c r="B230" s="14">
        <f t="shared" si="48"/>
        <v>19009409.672096796</v>
      </c>
      <c r="C230" s="19">
        <f t="shared" si="49"/>
        <v>208384.51364390028</v>
      </c>
      <c r="D230" s="14">
        <f>Beg_Balance*I_Period</f>
        <v>126729.39781397865</v>
      </c>
      <c r="E230" s="15">
        <f>ABS(Scheduled_PMT-Accrued_Interest)</f>
        <v>81655.115829921633</v>
      </c>
      <c r="F230" s="17">
        <f>IF(time&lt;=30,1-(1-Use_CPR*time/30)^(1/12),1-(1-Use_CPR)^(1/12))</f>
        <v>1.0596241035318976E-2</v>
      </c>
      <c r="G230" s="16">
        <f>SMM*(Beg_Balance-Scheduled_Principal)</f>
        <v>200563.04953556077</v>
      </c>
      <c r="H230" s="14">
        <f>Service_Fee*Beg_Balance/12</f>
        <v>7920.5873633736655</v>
      </c>
      <c r="I230" s="15">
        <f>Scheduled_Principal+Prepaid_Principal</f>
        <v>282218.16536548239</v>
      </c>
      <c r="J230" s="14">
        <f>Accrued_Interest-servicefee</f>
        <v>118808.81045060499</v>
      </c>
      <c r="K230" s="21">
        <f>Total_Principal+Net_Interest</f>
        <v>401026.97581608739</v>
      </c>
      <c r="M230" s="33">
        <f t="shared" si="50"/>
        <v>0</v>
      </c>
      <c r="N230" s="30">
        <f>(I-Service_Fee)/12*M230</f>
        <v>0</v>
      </c>
      <c r="O230" s="35">
        <f t="shared" si="45"/>
        <v>0</v>
      </c>
      <c r="P230" s="33">
        <f t="shared" si="58"/>
        <v>0</v>
      </c>
      <c r="Q230" s="30">
        <f>(I-Service_Fee)/12*P230</f>
        <v>0</v>
      </c>
      <c r="R230" s="34">
        <f t="shared" si="46"/>
        <v>0</v>
      </c>
      <c r="S230" s="33">
        <f t="shared" si="51"/>
        <v>0</v>
      </c>
      <c r="T230" s="30">
        <f>(I-Service_Fee)/12*S230</f>
        <v>0</v>
      </c>
      <c r="U230" s="35">
        <f t="shared" si="47"/>
        <v>0</v>
      </c>
      <c r="V230" s="34">
        <f t="shared" si="52"/>
        <v>19009409.67209664</v>
      </c>
      <c r="W230" s="30">
        <f>(I-Service_Fee)/12*V230</f>
        <v>118808.810450604</v>
      </c>
      <c r="X230" s="35">
        <f t="shared" si="53"/>
        <v>282218.16536548239</v>
      </c>
      <c r="Y230" s="32"/>
      <c r="Z230" s="32">
        <f t="shared" si="59"/>
        <v>220</v>
      </c>
      <c r="AA230" s="32">
        <f t="shared" si="54"/>
        <v>0</v>
      </c>
      <c r="AB230" s="32">
        <f t="shared" si="55"/>
        <v>0</v>
      </c>
      <c r="AC230" s="32">
        <f t="shared" si="56"/>
        <v>0</v>
      </c>
      <c r="AD230" s="32">
        <f t="shared" si="57"/>
        <v>401026.9758160864</v>
      </c>
    </row>
    <row r="231" spans="1:30" ht="15.75" thickBot="1" x14ac:dyDescent="0.3">
      <c r="A231" s="7">
        <v>221</v>
      </c>
      <c r="B231" s="14">
        <f t="shared" si="48"/>
        <v>18727191.506731313</v>
      </c>
      <c r="C231" s="19">
        <f t="shared" si="49"/>
        <v>206176.42110930171</v>
      </c>
      <c r="D231" s="14">
        <f>Beg_Balance*I_Period</f>
        <v>124847.94337820876</v>
      </c>
      <c r="E231" s="15">
        <f>ABS(Scheduled_PMT-Accrued_Interest)</f>
        <v>81328.477731092949</v>
      </c>
      <c r="F231" s="17">
        <f>IF(time&lt;=30,1-(1-Use_CPR*time/30)^(1/12),1-(1-Use_CPR)^(1/12))</f>
        <v>1.0596241035318976E-2</v>
      </c>
      <c r="G231" s="16">
        <f>SMM*(Beg_Balance-Scheduled_Principal)</f>
        <v>197576.05896682909</v>
      </c>
      <c r="H231" s="14">
        <f>Service_Fee*Beg_Balance/12</f>
        <v>7802.9964611380465</v>
      </c>
      <c r="I231" s="15">
        <f>Scheduled_Principal+Prepaid_Principal</f>
        <v>278904.53669792204</v>
      </c>
      <c r="J231" s="14">
        <f>Accrued_Interest-servicefee</f>
        <v>117044.94691707072</v>
      </c>
      <c r="K231" s="21">
        <f>Total_Principal+Net_Interest</f>
        <v>395949.48361499276</v>
      </c>
      <c r="M231" s="33">
        <f t="shared" si="50"/>
        <v>0</v>
      </c>
      <c r="N231" s="30">
        <f>(I-Service_Fee)/12*M231</f>
        <v>0</v>
      </c>
      <c r="O231" s="35">
        <f t="shared" si="45"/>
        <v>0</v>
      </c>
      <c r="P231" s="33">
        <f t="shared" si="58"/>
        <v>0</v>
      </c>
      <c r="Q231" s="30">
        <f>(I-Service_Fee)/12*P231</f>
        <v>0</v>
      </c>
      <c r="R231" s="34">
        <f t="shared" si="46"/>
        <v>0</v>
      </c>
      <c r="S231" s="33">
        <f t="shared" si="51"/>
        <v>0</v>
      </c>
      <c r="T231" s="30">
        <f>(I-Service_Fee)/12*S231</f>
        <v>0</v>
      </c>
      <c r="U231" s="35">
        <f t="shared" si="47"/>
        <v>0</v>
      </c>
      <c r="V231" s="34">
        <f t="shared" si="52"/>
        <v>18727191.506731156</v>
      </c>
      <c r="W231" s="30">
        <f>(I-Service_Fee)/12*V231</f>
        <v>117044.94691706971</v>
      </c>
      <c r="X231" s="35">
        <f t="shared" si="53"/>
        <v>278904.53669792204</v>
      </c>
      <c r="Y231" s="32"/>
      <c r="Z231" s="32">
        <f t="shared" si="59"/>
        <v>221</v>
      </c>
      <c r="AA231" s="32">
        <f t="shared" si="54"/>
        <v>0</v>
      </c>
      <c r="AB231" s="32">
        <f t="shared" si="55"/>
        <v>0</v>
      </c>
      <c r="AC231" s="32">
        <f t="shared" si="56"/>
        <v>0</v>
      </c>
      <c r="AD231" s="32">
        <f t="shared" si="57"/>
        <v>395949.48361499177</v>
      </c>
    </row>
    <row r="232" spans="1:30" ht="15.75" thickBot="1" x14ac:dyDescent="0.3">
      <c r="A232" s="7">
        <v>222</v>
      </c>
      <c r="B232" s="14">
        <f t="shared" si="48"/>
        <v>18448286.970033392</v>
      </c>
      <c r="C232" s="19">
        <f t="shared" si="49"/>
        <v>203991.72605542818</v>
      </c>
      <c r="D232" s="14">
        <f>Beg_Balance*I_Period</f>
        <v>122988.57980022262</v>
      </c>
      <c r="E232" s="15">
        <f>ABS(Scheduled_PMT-Accrued_Interest)</f>
        <v>81003.14625520556</v>
      </c>
      <c r="F232" s="17">
        <f>IF(time&lt;=30,1-(1-Use_CPR*time/30)^(1/12),1-(1-Use_CPR)^(1/12))</f>
        <v>1.0596241035318976E-2</v>
      </c>
      <c r="G232" s="16">
        <f>SMM*(Beg_Balance-Scheduled_Principal)</f>
        <v>194624.16656086885</v>
      </c>
      <c r="H232" s="14">
        <f>Service_Fee*Beg_Balance/12</f>
        <v>7686.786237513913</v>
      </c>
      <c r="I232" s="15">
        <f>Scheduled_Principal+Prepaid_Principal</f>
        <v>275627.31281607441</v>
      </c>
      <c r="J232" s="14">
        <f>Accrued_Interest-servicefee</f>
        <v>115301.79356270871</v>
      </c>
      <c r="K232" s="21">
        <f>Total_Principal+Net_Interest</f>
        <v>390929.10637878312</v>
      </c>
      <c r="M232" s="33">
        <f t="shared" si="50"/>
        <v>0</v>
      </c>
      <c r="N232" s="30">
        <f>(I-Service_Fee)/12*M232</f>
        <v>0</v>
      </c>
      <c r="O232" s="35">
        <f t="shared" si="45"/>
        <v>0</v>
      </c>
      <c r="P232" s="33">
        <f t="shared" si="58"/>
        <v>0</v>
      </c>
      <c r="Q232" s="30">
        <f>(I-Service_Fee)/12*P232</f>
        <v>0</v>
      </c>
      <c r="R232" s="34">
        <f t="shared" si="46"/>
        <v>0</v>
      </c>
      <c r="S232" s="33">
        <f t="shared" si="51"/>
        <v>0</v>
      </c>
      <c r="T232" s="30">
        <f>(I-Service_Fee)/12*S232</f>
        <v>0</v>
      </c>
      <c r="U232" s="35">
        <f t="shared" si="47"/>
        <v>0</v>
      </c>
      <c r="V232" s="34">
        <f t="shared" si="52"/>
        <v>18448286.970033236</v>
      </c>
      <c r="W232" s="30">
        <f>(I-Service_Fee)/12*V232</f>
        <v>115301.79356270771</v>
      </c>
      <c r="X232" s="35">
        <f t="shared" si="53"/>
        <v>275627.31281607441</v>
      </c>
      <c r="Y232" s="32"/>
      <c r="Z232" s="32">
        <f t="shared" si="59"/>
        <v>222</v>
      </c>
      <c r="AA232" s="32">
        <f t="shared" si="54"/>
        <v>0</v>
      </c>
      <c r="AB232" s="32">
        <f t="shared" si="55"/>
        <v>0</v>
      </c>
      <c r="AC232" s="32">
        <f t="shared" si="56"/>
        <v>0</v>
      </c>
      <c r="AD232" s="32">
        <f t="shared" si="57"/>
        <v>390929.10637878213</v>
      </c>
    </row>
    <row r="233" spans="1:30" ht="15.75" thickBot="1" x14ac:dyDescent="0.3">
      <c r="A233" s="7">
        <v>223</v>
      </c>
      <c r="B233" s="14">
        <f t="shared" si="48"/>
        <v>18172659.657217316</v>
      </c>
      <c r="C233" s="19">
        <f t="shared" si="49"/>
        <v>201830.18055693409</v>
      </c>
      <c r="D233" s="14">
        <f>Beg_Balance*I_Period</f>
        <v>121151.06438144878</v>
      </c>
      <c r="E233" s="15">
        <f>ABS(Scheduled_PMT-Accrued_Interest)</f>
        <v>80679.116175485309</v>
      </c>
      <c r="F233" s="17">
        <f>IF(time&lt;=30,1-(1-Use_CPR*time/30)^(1/12),1-(1-Use_CPR)^(1/12))</f>
        <v>1.0596241035318976E-2</v>
      </c>
      <c r="G233" s="16">
        <f>SMM*(Beg_Balance-Scheduled_Principal)</f>
        <v>191706.98661917986</v>
      </c>
      <c r="H233" s="14">
        <f>Service_Fee*Beg_Balance/12</f>
        <v>7571.9415238405491</v>
      </c>
      <c r="I233" s="15">
        <f>Scheduled_Principal+Prepaid_Principal</f>
        <v>272386.10279466514</v>
      </c>
      <c r="J233" s="14">
        <f>Accrued_Interest-servicefee</f>
        <v>113579.12285760824</v>
      </c>
      <c r="K233" s="21">
        <f>Total_Principal+Net_Interest</f>
        <v>385965.2256522734</v>
      </c>
      <c r="M233" s="33">
        <f t="shared" si="50"/>
        <v>0</v>
      </c>
      <c r="N233" s="30">
        <f>(I-Service_Fee)/12*M233</f>
        <v>0</v>
      </c>
      <c r="O233" s="35">
        <f t="shared" si="45"/>
        <v>0</v>
      </c>
      <c r="P233" s="33">
        <f t="shared" si="58"/>
        <v>0</v>
      </c>
      <c r="Q233" s="30">
        <f>(I-Service_Fee)/12*P233</f>
        <v>0</v>
      </c>
      <c r="R233" s="34">
        <f t="shared" si="46"/>
        <v>0</v>
      </c>
      <c r="S233" s="33">
        <f t="shared" si="51"/>
        <v>0</v>
      </c>
      <c r="T233" s="30">
        <f>(I-Service_Fee)/12*S233</f>
        <v>0</v>
      </c>
      <c r="U233" s="35">
        <f t="shared" si="47"/>
        <v>0</v>
      </c>
      <c r="V233" s="34">
        <f t="shared" si="52"/>
        <v>18172659.65721716</v>
      </c>
      <c r="W233" s="30">
        <f>(I-Service_Fee)/12*V233</f>
        <v>113579.12285760725</v>
      </c>
      <c r="X233" s="35">
        <f t="shared" si="53"/>
        <v>272386.10279466514</v>
      </c>
      <c r="Y233" s="32"/>
      <c r="Z233" s="32">
        <f t="shared" si="59"/>
        <v>223</v>
      </c>
      <c r="AA233" s="32">
        <f t="shared" si="54"/>
        <v>0</v>
      </c>
      <c r="AB233" s="32">
        <f t="shared" si="55"/>
        <v>0</v>
      </c>
      <c r="AC233" s="32">
        <f t="shared" si="56"/>
        <v>0</v>
      </c>
      <c r="AD233" s="32">
        <f t="shared" si="57"/>
        <v>385965.22565227241</v>
      </c>
    </row>
    <row r="234" spans="1:30" ht="15.75" thickBot="1" x14ac:dyDescent="0.3">
      <c r="A234" s="7">
        <v>224</v>
      </c>
      <c r="B234" s="14">
        <f t="shared" si="48"/>
        <v>17900273.55442265</v>
      </c>
      <c r="C234" s="19">
        <f t="shared" si="49"/>
        <v>199691.53931555085</v>
      </c>
      <c r="D234" s="14">
        <f>Beg_Balance*I_Period</f>
        <v>119335.15702948434</v>
      </c>
      <c r="E234" s="15">
        <f>ABS(Scheduled_PMT-Accrued_Interest)</f>
        <v>80356.38228606651</v>
      </c>
      <c r="F234" s="17">
        <f>IF(time&lt;=30,1-(1-Use_CPR*time/30)^(1/12),1-(1-Use_CPR)^(1/12))</f>
        <v>1.0596241035318976E-2</v>
      </c>
      <c r="G234" s="16">
        <f>SMM*(Beg_Balance-Scheduled_Principal)</f>
        <v>188824.13758537895</v>
      </c>
      <c r="H234" s="14">
        <f>Service_Fee*Beg_Balance/12</f>
        <v>7458.4473143427713</v>
      </c>
      <c r="I234" s="15">
        <f>Scheduled_Principal+Prepaid_Principal</f>
        <v>269180.51987144549</v>
      </c>
      <c r="J234" s="14">
        <f>Accrued_Interest-servicefee</f>
        <v>111876.70971514157</v>
      </c>
      <c r="K234" s="21">
        <f>Total_Principal+Net_Interest</f>
        <v>381057.22958658705</v>
      </c>
      <c r="M234" s="33">
        <f t="shared" si="50"/>
        <v>0</v>
      </c>
      <c r="N234" s="30">
        <f>(I-Service_Fee)/12*M234</f>
        <v>0</v>
      </c>
      <c r="O234" s="35">
        <f t="shared" si="45"/>
        <v>0</v>
      </c>
      <c r="P234" s="33">
        <f t="shared" si="58"/>
        <v>0</v>
      </c>
      <c r="Q234" s="30">
        <f>(I-Service_Fee)/12*P234</f>
        <v>0</v>
      </c>
      <c r="R234" s="34">
        <f t="shared" si="46"/>
        <v>0</v>
      </c>
      <c r="S234" s="33">
        <f t="shared" si="51"/>
        <v>0</v>
      </c>
      <c r="T234" s="30">
        <f>(I-Service_Fee)/12*S234</f>
        <v>0</v>
      </c>
      <c r="U234" s="35">
        <f t="shared" si="47"/>
        <v>0</v>
      </c>
      <c r="V234" s="34">
        <f t="shared" si="52"/>
        <v>17900273.554422494</v>
      </c>
      <c r="W234" s="30">
        <f>(I-Service_Fee)/12*V234</f>
        <v>111876.70971514058</v>
      </c>
      <c r="X234" s="35">
        <f t="shared" si="53"/>
        <v>269180.51987144549</v>
      </c>
      <c r="Y234" s="32"/>
      <c r="Z234" s="32">
        <f t="shared" si="59"/>
        <v>224</v>
      </c>
      <c r="AA234" s="32">
        <f t="shared" si="54"/>
        <v>0</v>
      </c>
      <c r="AB234" s="32">
        <f t="shared" si="55"/>
        <v>0</v>
      </c>
      <c r="AC234" s="32">
        <f t="shared" si="56"/>
        <v>0</v>
      </c>
      <c r="AD234" s="32">
        <f t="shared" si="57"/>
        <v>381057.22958658607</v>
      </c>
    </row>
    <row r="235" spans="1:30" ht="15.75" thickBot="1" x14ac:dyDescent="0.3">
      <c r="A235" s="7">
        <v>225</v>
      </c>
      <c r="B235" s="14">
        <f t="shared" si="48"/>
        <v>17631093.034551203</v>
      </c>
      <c r="C235" s="19">
        <f t="shared" si="49"/>
        <v>197575.55963224935</v>
      </c>
      <c r="D235" s="14">
        <f>Beg_Balance*I_Period</f>
        <v>117540.62023034136</v>
      </c>
      <c r="E235" s="15">
        <f>ABS(Scheduled_PMT-Accrued_Interest)</f>
        <v>80034.939401907992</v>
      </c>
      <c r="F235" s="17">
        <f>IF(time&lt;=30,1-(1-Use_CPR*time/30)^(1/12),1-(1-Use_CPR)^(1/12))</f>
        <v>1.0596241035318976E-2</v>
      </c>
      <c r="G235" s="16">
        <f>SMM*(Beg_Balance-Scheduled_Principal)</f>
        <v>185975.24200108825</v>
      </c>
      <c r="H235" s="14">
        <f>Service_Fee*Beg_Balance/12</f>
        <v>7346.288764396334</v>
      </c>
      <c r="I235" s="15">
        <f>Scheduled_Principal+Prepaid_Principal</f>
        <v>266010.18140299624</v>
      </c>
      <c r="J235" s="14">
        <f>Accrued_Interest-servicefee</f>
        <v>110194.33146594503</v>
      </c>
      <c r="K235" s="21">
        <f>Total_Principal+Net_Interest</f>
        <v>376204.5128689413</v>
      </c>
      <c r="M235" s="33">
        <f t="shared" si="50"/>
        <v>0</v>
      </c>
      <c r="N235" s="30">
        <f>(I-Service_Fee)/12*M235</f>
        <v>0</v>
      </c>
      <c r="O235" s="35">
        <f t="shared" si="45"/>
        <v>0</v>
      </c>
      <c r="P235" s="33">
        <f t="shared" si="58"/>
        <v>0</v>
      </c>
      <c r="Q235" s="30">
        <f>(I-Service_Fee)/12*P235</f>
        <v>0</v>
      </c>
      <c r="R235" s="34">
        <f t="shared" si="46"/>
        <v>0</v>
      </c>
      <c r="S235" s="33">
        <f t="shared" si="51"/>
        <v>0</v>
      </c>
      <c r="T235" s="30">
        <f>(I-Service_Fee)/12*S235</f>
        <v>0</v>
      </c>
      <c r="U235" s="35">
        <f t="shared" si="47"/>
        <v>0</v>
      </c>
      <c r="V235" s="34">
        <f t="shared" si="52"/>
        <v>17631093.034551047</v>
      </c>
      <c r="W235" s="30">
        <f>(I-Service_Fee)/12*V235</f>
        <v>110194.33146594404</v>
      </c>
      <c r="X235" s="35">
        <f t="shared" si="53"/>
        <v>266010.18140299624</v>
      </c>
      <c r="Y235" s="32"/>
      <c r="Z235" s="32">
        <f t="shared" si="59"/>
        <v>225</v>
      </c>
      <c r="AA235" s="32">
        <f t="shared" si="54"/>
        <v>0</v>
      </c>
      <c r="AB235" s="32">
        <f t="shared" si="55"/>
        <v>0</v>
      </c>
      <c r="AC235" s="32">
        <f t="shared" si="56"/>
        <v>0</v>
      </c>
      <c r="AD235" s="32">
        <f t="shared" si="57"/>
        <v>376204.51286894025</v>
      </c>
    </row>
    <row r="236" spans="1:30" ht="15.75" thickBot="1" x14ac:dyDescent="0.3">
      <c r="A236" s="7">
        <v>226</v>
      </c>
      <c r="B236" s="14">
        <f t="shared" si="48"/>
        <v>17365082.853148207</v>
      </c>
      <c r="C236" s="19">
        <f t="shared" si="49"/>
        <v>195482.00137969802</v>
      </c>
      <c r="D236" s="14">
        <f>Beg_Balance*I_Period</f>
        <v>115767.21902098805</v>
      </c>
      <c r="E236" s="15">
        <f>ABS(Scheduled_PMT-Accrued_Interest)</f>
        <v>79714.78235870997</v>
      </c>
      <c r="F236" s="17">
        <f>IF(time&lt;=30,1-(1-Use_CPR*time/30)^(1/12),1-(1-Use_CPR)^(1/12))</f>
        <v>1.0596241035318976E-2</v>
      </c>
      <c r="G236" s="16">
        <f>SMM*(Beg_Balance-Scheduled_Principal)</f>
        <v>183159.92646229209</v>
      </c>
      <c r="H236" s="14">
        <f>Service_Fee*Beg_Balance/12</f>
        <v>7235.4511888117531</v>
      </c>
      <c r="I236" s="15">
        <f>Scheduled_Principal+Prepaid_Principal</f>
        <v>262874.70882100204</v>
      </c>
      <c r="J236" s="14">
        <f>Accrued_Interest-servicefee</f>
        <v>108531.76783217629</v>
      </c>
      <c r="K236" s="21">
        <f>Total_Principal+Net_Interest</f>
        <v>371406.47665317834</v>
      </c>
      <c r="M236" s="33">
        <f t="shared" si="50"/>
        <v>0</v>
      </c>
      <c r="N236" s="30">
        <f>(I-Service_Fee)/12*M236</f>
        <v>0</v>
      </c>
      <c r="O236" s="35">
        <f t="shared" si="45"/>
        <v>0</v>
      </c>
      <c r="P236" s="33">
        <f t="shared" si="58"/>
        <v>0</v>
      </c>
      <c r="Q236" s="30">
        <f>(I-Service_Fee)/12*P236</f>
        <v>0</v>
      </c>
      <c r="R236" s="34">
        <f t="shared" si="46"/>
        <v>0</v>
      </c>
      <c r="S236" s="33">
        <f t="shared" si="51"/>
        <v>0</v>
      </c>
      <c r="T236" s="30">
        <f>(I-Service_Fee)/12*S236</f>
        <v>0</v>
      </c>
      <c r="U236" s="35">
        <f t="shared" si="47"/>
        <v>0</v>
      </c>
      <c r="V236" s="34">
        <f t="shared" si="52"/>
        <v>17365082.853148051</v>
      </c>
      <c r="W236" s="30">
        <f>(I-Service_Fee)/12*V236</f>
        <v>108531.7678321753</v>
      </c>
      <c r="X236" s="35">
        <f t="shared" si="53"/>
        <v>262874.70882100204</v>
      </c>
      <c r="Y236" s="32"/>
      <c r="Z236" s="32">
        <f t="shared" si="59"/>
        <v>226</v>
      </c>
      <c r="AA236" s="32">
        <f t="shared" si="54"/>
        <v>0</v>
      </c>
      <c r="AB236" s="32">
        <f t="shared" si="55"/>
        <v>0</v>
      </c>
      <c r="AC236" s="32">
        <f t="shared" si="56"/>
        <v>0</v>
      </c>
      <c r="AD236" s="32">
        <f t="shared" si="57"/>
        <v>371406.47665317735</v>
      </c>
    </row>
    <row r="237" spans="1:30" ht="15.75" thickBot="1" x14ac:dyDescent="0.3">
      <c r="A237" s="7">
        <v>227</v>
      </c>
      <c r="B237" s="14">
        <f t="shared" si="48"/>
        <v>17102208.144327205</v>
      </c>
      <c r="C237" s="19">
        <f t="shared" si="49"/>
        <v>193410.62697501219</v>
      </c>
      <c r="D237" s="14">
        <f>Beg_Balance*I_Period</f>
        <v>114014.72096218137</v>
      </c>
      <c r="E237" s="15">
        <f>ABS(Scheduled_PMT-Accrued_Interest)</f>
        <v>79395.906012830819</v>
      </c>
      <c r="F237" s="17">
        <f>IF(time&lt;=30,1-(1-Use_CPR*time/30)^(1/12),1-(1-Use_CPR)^(1/12))</f>
        <v>1.0596241035318976E-2</v>
      </c>
      <c r="G237" s="16">
        <f>SMM*(Beg_Balance-Scheduled_Principal)</f>
        <v>180377.82157615686</v>
      </c>
      <c r="H237" s="14">
        <f>Service_Fee*Beg_Balance/12</f>
        <v>7125.9200601363345</v>
      </c>
      <c r="I237" s="15">
        <f>Scheduled_Principal+Prepaid_Principal</f>
        <v>259773.72758898768</v>
      </c>
      <c r="J237" s="14">
        <f>Accrued_Interest-servicefee</f>
        <v>106888.80090204503</v>
      </c>
      <c r="K237" s="21">
        <f>Total_Principal+Net_Interest</f>
        <v>366662.52849103272</v>
      </c>
      <c r="M237" s="33">
        <f t="shared" si="50"/>
        <v>0</v>
      </c>
      <c r="N237" s="30">
        <f>(I-Service_Fee)/12*M237</f>
        <v>0</v>
      </c>
      <c r="O237" s="35">
        <f t="shared" si="45"/>
        <v>0</v>
      </c>
      <c r="P237" s="33">
        <f t="shared" si="58"/>
        <v>0</v>
      </c>
      <c r="Q237" s="30">
        <f>(I-Service_Fee)/12*P237</f>
        <v>0</v>
      </c>
      <c r="R237" s="34">
        <f t="shared" si="46"/>
        <v>0</v>
      </c>
      <c r="S237" s="33">
        <f t="shared" si="51"/>
        <v>0</v>
      </c>
      <c r="T237" s="30">
        <f>(I-Service_Fee)/12*S237</f>
        <v>0</v>
      </c>
      <c r="U237" s="35">
        <f t="shared" si="47"/>
        <v>0</v>
      </c>
      <c r="V237" s="34">
        <f t="shared" si="52"/>
        <v>17102208.144327048</v>
      </c>
      <c r="W237" s="30">
        <f>(I-Service_Fee)/12*V237</f>
        <v>106888.80090204404</v>
      </c>
      <c r="X237" s="35">
        <f t="shared" si="53"/>
        <v>259773.72758898768</v>
      </c>
      <c r="Y237" s="32"/>
      <c r="Z237" s="32">
        <f t="shared" si="59"/>
        <v>227</v>
      </c>
      <c r="AA237" s="32">
        <f t="shared" si="54"/>
        <v>0</v>
      </c>
      <c r="AB237" s="32">
        <f t="shared" si="55"/>
        <v>0</v>
      </c>
      <c r="AC237" s="32">
        <f t="shared" si="56"/>
        <v>0</v>
      </c>
      <c r="AD237" s="32">
        <f t="shared" si="57"/>
        <v>366662.52849103173</v>
      </c>
    </row>
    <row r="238" spans="1:30" ht="15.75" thickBot="1" x14ac:dyDescent="0.3">
      <c r="A238" s="7">
        <v>228</v>
      </c>
      <c r="B238" s="14">
        <f t="shared" si="48"/>
        <v>16842434.416738216</v>
      </c>
      <c r="C238" s="19">
        <f t="shared" si="49"/>
        <v>191361.20135279273</v>
      </c>
      <c r="D238" s="14">
        <f>Beg_Balance*I_Period</f>
        <v>112282.89611158811</v>
      </c>
      <c r="E238" s="15">
        <f>ABS(Scheduled_PMT-Accrued_Interest)</f>
        <v>79078.305241204624</v>
      </c>
      <c r="F238" s="17">
        <f>IF(time&lt;=30,1-(1-Use_CPR*time/30)^(1/12),1-(1-Use_CPR)^(1/12))</f>
        <v>1.0596241035318976E-2</v>
      </c>
      <c r="G238" s="16">
        <f>SMM*(Beg_Balance-Scheduled_Principal)</f>
        <v>177628.56191830977</v>
      </c>
      <c r="H238" s="14">
        <f>Service_Fee*Beg_Balance/12</f>
        <v>7017.6810069742569</v>
      </c>
      <c r="I238" s="15">
        <f>Scheduled_Principal+Prepaid_Principal</f>
        <v>256706.8671595144</v>
      </c>
      <c r="J238" s="14">
        <f>Accrued_Interest-servicefee</f>
        <v>105265.21510461386</v>
      </c>
      <c r="K238" s="21">
        <f>Total_Principal+Net_Interest</f>
        <v>361972.08226412826</v>
      </c>
      <c r="M238" s="33">
        <f t="shared" si="50"/>
        <v>0</v>
      </c>
      <c r="N238" s="30">
        <f>(I-Service_Fee)/12*M238</f>
        <v>0</v>
      </c>
      <c r="O238" s="35">
        <f t="shared" si="45"/>
        <v>0</v>
      </c>
      <c r="P238" s="33">
        <f t="shared" si="58"/>
        <v>0</v>
      </c>
      <c r="Q238" s="30">
        <f>(I-Service_Fee)/12*P238</f>
        <v>0</v>
      </c>
      <c r="R238" s="34">
        <f t="shared" si="46"/>
        <v>0</v>
      </c>
      <c r="S238" s="33">
        <f t="shared" si="51"/>
        <v>0</v>
      </c>
      <c r="T238" s="30">
        <f>(I-Service_Fee)/12*S238</f>
        <v>0</v>
      </c>
      <c r="U238" s="35">
        <f t="shared" si="47"/>
        <v>0</v>
      </c>
      <c r="V238" s="34">
        <f t="shared" si="52"/>
        <v>16842434.416738059</v>
      </c>
      <c r="W238" s="30">
        <f>(I-Service_Fee)/12*V238</f>
        <v>105265.21510461286</v>
      </c>
      <c r="X238" s="35">
        <f t="shared" si="53"/>
        <v>256706.8671595144</v>
      </c>
      <c r="Y238" s="32"/>
      <c r="Z238" s="32">
        <f t="shared" si="59"/>
        <v>228</v>
      </c>
      <c r="AA238" s="32">
        <f t="shared" si="54"/>
        <v>0</v>
      </c>
      <c r="AB238" s="32">
        <f t="shared" si="55"/>
        <v>0</v>
      </c>
      <c r="AC238" s="32">
        <f t="shared" si="56"/>
        <v>0</v>
      </c>
      <c r="AD238" s="32">
        <f t="shared" si="57"/>
        <v>361972.08226412727</v>
      </c>
    </row>
    <row r="239" spans="1:30" ht="15.75" thickBot="1" x14ac:dyDescent="0.3">
      <c r="A239" s="7">
        <v>229</v>
      </c>
      <c r="B239" s="14">
        <f t="shared" si="48"/>
        <v>16585727.549578702</v>
      </c>
      <c r="C239" s="19">
        <f t="shared" si="49"/>
        <v>189333.49193845037</v>
      </c>
      <c r="D239" s="14">
        <f>Beg_Balance*I_Period</f>
        <v>110571.51699719136</v>
      </c>
      <c r="E239" s="15">
        <f>ABS(Scheduled_PMT-Accrued_Interest)</f>
        <v>78761.974941259017</v>
      </c>
      <c r="F239" s="17">
        <f>IF(time&lt;=30,1-(1-Use_CPR*time/30)^(1/12),1-(1-Use_CPR)^(1/12))</f>
        <v>1.0596241035318976E-2</v>
      </c>
      <c r="G239" s="16">
        <f>SMM*(Beg_Balance-Scheduled_Principal)</f>
        <v>174911.78599057096</v>
      </c>
      <c r="H239" s="14">
        <f>Service_Fee*Beg_Balance/12</f>
        <v>6910.7198123244598</v>
      </c>
      <c r="I239" s="15">
        <f>Scheduled_Principal+Prepaid_Principal</f>
        <v>253673.76093182998</v>
      </c>
      <c r="J239" s="14">
        <f>Accrued_Interest-servicefee</f>
        <v>103660.7971848669</v>
      </c>
      <c r="K239" s="21">
        <f>Total_Principal+Net_Interest</f>
        <v>357334.55811669689</v>
      </c>
      <c r="M239" s="33">
        <f t="shared" si="50"/>
        <v>0</v>
      </c>
      <c r="N239" s="30">
        <f>(I-Service_Fee)/12*M239</f>
        <v>0</v>
      </c>
      <c r="O239" s="35">
        <f t="shared" si="45"/>
        <v>0</v>
      </c>
      <c r="P239" s="33">
        <f t="shared" si="58"/>
        <v>0</v>
      </c>
      <c r="Q239" s="30">
        <f>(I-Service_Fee)/12*P239</f>
        <v>0</v>
      </c>
      <c r="R239" s="34">
        <f t="shared" si="46"/>
        <v>0</v>
      </c>
      <c r="S239" s="33">
        <f t="shared" si="51"/>
        <v>0</v>
      </c>
      <c r="T239" s="30">
        <f>(I-Service_Fee)/12*S239</f>
        <v>0</v>
      </c>
      <c r="U239" s="35">
        <f t="shared" si="47"/>
        <v>0</v>
      </c>
      <c r="V239" s="34">
        <f t="shared" si="52"/>
        <v>16585727.549578546</v>
      </c>
      <c r="W239" s="30">
        <f>(I-Service_Fee)/12*V239</f>
        <v>103660.79718486591</v>
      </c>
      <c r="X239" s="35">
        <f t="shared" si="53"/>
        <v>253673.76093182998</v>
      </c>
      <c r="Y239" s="32"/>
      <c r="Z239" s="32">
        <f t="shared" si="59"/>
        <v>229</v>
      </c>
      <c r="AA239" s="32">
        <f t="shared" si="54"/>
        <v>0</v>
      </c>
      <c r="AB239" s="32">
        <f t="shared" si="55"/>
        <v>0</v>
      </c>
      <c r="AC239" s="32">
        <f t="shared" si="56"/>
        <v>0</v>
      </c>
      <c r="AD239" s="32">
        <f t="shared" si="57"/>
        <v>357334.5581166959</v>
      </c>
    </row>
    <row r="240" spans="1:30" ht="15.75" thickBot="1" x14ac:dyDescent="0.3">
      <c r="A240" s="7">
        <v>230</v>
      </c>
      <c r="B240" s="14">
        <f t="shared" si="48"/>
        <v>16332053.788646871</v>
      </c>
      <c r="C240" s="19">
        <f t="shared" si="49"/>
        <v>187327.26862181188</v>
      </c>
      <c r="D240" s="14">
        <f>Beg_Balance*I_Period</f>
        <v>108880.35859097914</v>
      </c>
      <c r="E240" s="15">
        <f>ABS(Scheduled_PMT-Accrued_Interest)</f>
        <v>78446.910030832732</v>
      </c>
      <c r="F240" s="17">
        <f>IF(time&lt;=30,1-(1-Use_CPR*time/30)^(1/12),1-(1-Use_CPR)^(1/12))</f>
        <v>1.0596241035318976E-2</v>
      </c>
      <c r="G240" s="16">
        <f>SMM*(Beg_Balance-Scheduled_Principal)</f>
        <v>172227.13617913405</v>
      </c>
      <c r="H240" s="14">
        <f>Service_Fee*Beg_Balance/12</f>
        <v>6805.0224119361965</v>
      </c>
      <c r="I240" s="15">
        <f>Scheduled_Principal+Prepaid_Principal</f>
        <v>250674.04620996676</v>
      </c>
      <c r="J240" s="14">
        <f>Accrued_Interest-servicefee</f>
        <v>102075.33617904295</v>
      </c>
      <c r="K240" s="21">
        <f>Total_Principal+Net_Interest</f>
        <v>352749.3823890097</v>
      </c>
      <c r="M240" s="33">
        <f t="shared" si="50"/>
        <v>0</v>
      </c>
      <c r="N240" s="30">
        <f>(I-Service_Fee)/12*M240</f>
        <v>0</v>
      </c>
      <c r="O240" s="35">
        <f t="shared" si="45"/>
        <v>0</v>
      </c>
      <c r="P240" s="33">
        <f t="shared" si="58"/>
        <v>0</v>
      </c>
      <c r="Q240" s="30">
        <f>(I-Service_Fee)/12*P240</f>
        <v>0</v>
      </c>
      <c r="R240" s="34">
        <f t="shared" si="46"/>
        <v>0</v>
      </c>
      <c r="S240" s="33">
        <f t="shared" si="51"/>
        <v>0</v>
      </c>
      <c r="T240" s="30">
        <f>(I-Service_Fee)/12*S240</f>
        <v>0</v>
      </c>
      <c r="U240" s="35">
        <f t="shared" si="47"/>
        <v>0</v>
      </c>
      <c r="V240" s="34">
        <f t="shared" si="52"/>
        <v>16332053.788646715</v>
      </c>
      <c r="W240" s="30">
        <f>(I-Service_Fee)/12*V240</f>
        <v>102075.33617904196</v>
      </c>
      <c r="X240" s="35">
        <f t="shared" si="53"/>
        <v>250674.04620996676</v>
      </c>
      <c r="Y240" s="32"/>
      <c r="Z240" s="32">
        <f t="shared" si="59"/>
        <v>230</v>
      </c>
      <c r="AA240" s="32">
        <f t="shared" si="54"/>
        <v>0</v>
      </c>
      <c r="AB240" s="32">
        <f t="shared" si="55"/>
        <v>0</v>
      </c>
      <c r="AC240" s="32">
        <f t="shared" si="56"/>
        <v>0</v>
      </c>
      <c r="AD240" s="32">
        <f t="shared" si="57"/>
        <v>352749.38238900871</v>
      </c>
    </row>
    <row r="241" spans="1:30" ht="15.75" thickBot="1" x14ac:dyDescent="0.3">
      <c r="A241" s="7">
        <v>231</v>
      </c>
      <c r="B241" s="14">
        <f t="shared" si="48"/>
        <v>16081379.742436904</v>
      </c>
      <c r="C241" s="19">
        <f t="shared" si="49"/>
        <v>185342.30373100724</v>
      </c>
      <c r="D241" s="14">
        <f>Beg_Balance*I_Period</f>
        <v>107209.19828291271</v>
      </c>
      <c r="E241" s="15">
        <f>ABS(Scheduled_PMT-Accrued_Interest)</f>
        <v>78133.105448094531</v>
      </c>
      <c r="F241" s="17">
        <f>IF(time&lt;=30,1-(1-Use_CPR*time/30)^(1/12),1-(1-Use_CPR)^(1/12))</f>
        <v>1.0596241035318976E-2</v>
      </c>
      <c r="G241" s="16">
        <f>SMM*(Beg_Balance-Scheduled_Principal)</f>
        <v>169574.25871319123</v>
      </c>
      <c r="H241" s="14">
        <f>Service_Fee*Beg_Balance/12</f>
        <v>6700.5748926820443</v>
      </c>
      <c r="I241" s="15">
        <f>Scheduled_Principal+Prepaid_Principal</f>
        <v>247707.36416128575</v>
      </c>
      <c r="J241" s="14">
        <f>Accrued_Interest-servicefee</f>
        <v>100508.62339023067</v>
      </c>
      <c r="K241" s="21">
        <f>Total_Principal+Net_Interest</f>
        <v>348215.98755151639</v>
      </c>
      <c r="M241" s="33">
        <f t="shared" si="50"/>
        <v>0</v>
      </c>
      <c r="N241" s="30">
        <f>(I-Service_Fee)/12*M241</f>
        <v>0</v>
      </c>
      <c r="O241" s="35">
        <f t="shared" si="45"/>
        <v>0</v>
      </c>
      <c r="P241" s="33">
        <f t="shared" si="58"/>
        <v>0</v>
      </c>
      <c r="Q241" s="30">
        <f>(I-Service_Fee)/12*P241</f>
        <v>0</v>
      </c>
      <c r="R241" s="34">
        <f t="shared" si="46"/>
        <v>0</v>
      </c>
      <c r="S241" s="33">
        <f t="shared" si="51"/>
        <v>0</v>
      </c>
      <c r="T241" s="30">
        <f>(I-Service_Fee)/12*S241</f>
        <v>0</v>
      </c>
      <c r="U241" s="35">
        <f t="shared" si="47"/>
        <v>0</v>
      </c>
      <c r="V241" s="34">
        <f t="shared" si="52"/>
        <v>16081379.742436748</v>
      </c>
      <c r="W241" s="30">
        <f>(I-Service_Fee)/12*V241</f>
        <v>100508.62339022967</v>
      </c>
      <c r="X241" s="35">
        <f t="shared" si="53"/>
        <v>247707.36416128575</v>
      </c>
      <c r="Y241" s="32"/>
      <c r="Z241" s="32">
        <f t="shared" si="59"/>
        <v>231</v>
      </c>
      <c r="AA241" s="32">
        <f t="shared" si="54"/>
        <v>0</v>
      </c>
      <c r="AB241" s="32">
        <f t="shared" si="55"/>
        <v>0</v>
      </c>
      <c r="AC241" s="32">
        <f t="shared" si="56"/>
        <v>0</v>
      </c>
      <c r="AD241" s="32">
        <f t="shared" si="57"/>
        <v>348215.9875515154</v>
      </c>
    </row>
    <row r="242" spans="1:30" ht="15.75" thickBot="1" x14ac:dyDescent="0.3">
      <c r="A242" s="7">
        <v>232</v>
      </c>
      <c r="B242" s="14">
        <f t="shared" si="48"/>
        <v>15833672.378275618</v>
      </c>
      <c r="C242" s="19">
        <f t="shared" si="49"/>
        <v>183378.37200663221</v>
      </c>
      <c r="D242" s="14">
        <f>Beg_Balance*I_Period</f>
        <v>105557.81585517079</v>
      </c>
      <c r="E242" s="15">
        <f>ABS(Scheduled_PMT-Accrued_Interest)</f>
        <v>77820.556151461424</v>
      </c>
      <c r="F242" s="17">
        <f>IF(time&lt;=30,1-(1-Use_CPR*time/30)^(1/12),1-(1-Use_CPR)^(1/12))</f>
        <v>1.0596241035318976E-2</v>
      </c>
      <c r="G242" s="16">
        <f>SMM*(Beg_Balance-Scheduled_Principal)</f>
        <v>166952.80362399726</v>
      </c>
      <c r="H242" s="14">
        <f>Service_Fee*Beg_Balance/12</f>
        <v>6597.3634909481743</v>
      </c>
      <c r="I242" s="15">
        <f>Scheduled_Principal+Prepaid_Principal</f>
        <v>244773.3597754587</v>
      </c>
      <c r="J242" s="14">
        <f>Accrued_Interest-servicefee</f>
        <v>98960.452364222612</v>
      </c>
      <c r="K242" s="21">
        <f>Total_Principal+Net_Interest</f>
        <v>343733.81213968131</v>
      </c>
      <c r="M242" s="33">
        <f t="shared" si="50"/>
        <v>0</v>
      </c>
      <c r="N242" s="30">
        <f>(I-Service_Fee)/12*M242</f>
        <v>0</v>
      </c>
      <c r="O242" s="35">
        <f t="shared" si="45"/>
        <v>0</v>
      </c>
      <c r="P242" s="33">
        <f t="shared" si="58"/>
        <v>0</v>
      </c>
      <c r="Q242" s="30">
        <f>(I-Service_Fee)/12*P242</f>
        <v>0</v>
      </c>
      <c r="R242" s="34">
        <f t="shared" si="46"/>
        <v>0</v>
      </c>
      <c r="S242" s="33">
        <f t="shared" si="51"/>
        <v>0</v>
      </c>
      <c r="T242" s="30">
        <f>(I-Service_Fee)/12*S242</f>
        <v>0</v>
      </c>
      <c r="U242" s="35">
        <f t="shared" si="47"/>
        <v>0</v>
      </c>
      <c r="V242" s="34">
        <f t="shared" si="52"/>
        <v>15833672.378275461</v>
      </c>
      <c r="W242" s="30">
        <f>(I-Service_Fee)/12*V242</f>
        <v>98960.452364221623</v>
      </c>
      <c r="X242" s="35">
        <f t="shared" si="53"/>
        <v>244773.3597754587</v>
      </c>
      <c r="Y242" s="32"/>
      <c r="Z242" s="32">
        <f t="shared" si="59"/>
        <v>232</v>
      </c>
      <c r="AA242" s="32">
        <f t="shared" si="54"/>
        <v>0</v>
      </c>
      <c r="AB242" s="32">
        <f t="shared" si="55"/>
        <v>0</v>
      </c>
      <c r="AC242" s="32">
        <f t="shared" si="56"/>
        <v>0</v>
      </c>
      <c r="AD242" s="32">
        <f t="shared" si="57"/>
        <v>343733.81213968032</v>
      </c>
    </row>
    <row r="243" spans="1:30" ht="15.75" thickBot="1" x14ac:dyDescent="0.3">
      <c r="A243" s="7">
        <v>233</v>
      </c>
      <c r="B243" s="14">
        <f t="shared" si="48"/>
        <v>15588899.018500159</v>
      </c>
      <c r="C243" s="19">
        <f t="shared" si="49"/>
        <v>181435.2505761855</v>
      </c>
      <c r="D243" s="14">
        <f>Beg_Balance*I_Period</f>
        <v>103925.99345666773</v>
      </c>
      <c r="E243" s="15">
        <f>ABS(Scheduled_PMT-Accrued_Interest)</f>
        <v>77509.257119517773</v>
      </c>
      <c r="F243" s="17">
        <f>IF(time&lt;=30,1-(1-Use_CPR*time/30)^(1/12),1-(1-Use_CPR)^(1/12))</f>
        <v>1.0596241035318976E-2</v>
      </c>
      <c r="G243" s="16">
        <f>SMM*(Beg_Balance-Scheduled_Principal)</f>
        <v>164362.42470436817</v>
      </c>
      <c r="H243" s="14">
        <f>Service_Fee*Beg_Balance/12</f>
        <v>6495.3745910417338</v>
      </c>
      <c r="I243" s="15">
        <f>Scheduled_Principal+Prepaid_Principal</f>
        <v>241871.68182388594</v>
      </c>
      <c r="J243" s="14">
        <f>Accrued_Interest-servicefee</f>
        <v>97430.618865625991</v>
      </c>
      <c r="K243" s="21">
        <f>Total_Principal+Net_Interest</f>
        <v>339302.30068951193</v>
      </c>
      <c r="M243" s="33">
        <f t="shared" si="50"/>
        <v>0</v>
      </c>
      <c r="N243" s="30">
        <f>(I-Service_Fee)/12*M243</f>
        <v>0</v>
      </c>
      <c r="O243" s="35">
        <f t="shared" si="45"/>
        <v>0</v>
      </c>
      <c r="P243" s="33">
        <f t="shared" si="58"/>
        <v>0</v>
      </c>
      <c r="Q243" s="30">
        <f>(I-Service_Fee)/12*P243</f>
        <v>0</v>
      </c>
      <c r="R243" s="34">
        <f t="shared" si="46"/>
        <v>0</v>
      </c>
      <c r="S243" s="33">
        <f t="shared" si="51"/>
        <v>0</v>
      </c>
      <c r="T243" s="30">
        <f>(I-Service_Fee)/12*S243</f>
        <v>0</v>
      </c>
      <c r="U243" s="35">
        <f t="shared" si="47"/>
        <v>0</v>
      </c>
      <c r="V243" s="34">
        <f t="shared" si="52"/>
        <v>15588899.018500002</v>
      </c>
      <c r="W243" s="30">
        <f>(I-Service_Fee)/12*V243</f>
        <v>97430.618865625001</v>
      </c>
      <c r="X243" s="35">
        <f t="shared" si="53"/>
        <v>241871.68182388594</v>
      </c>
      <c r="Y243" s="32"/>
      <c r="Z243" s="32">
        <f t="shared" si="59"/>
        <v>233</v>
      </c>
      <c r="AA243" s="32">
        <f t="shared" si="54"/>
        <v>0</v>
      </c>
      <c r="AB243" s="32">
        <f t="shared" si="55"/>
        <v>0</v>
      </c>
      <c r="AC243" s="32">
        <f t="shared" si="56"/>
        <v>0</v>
      </c>
      <c r="AD243" s="32">
        <f t="shared" si="57"/>
        <v>339302.30068951094</v>
      </c>
    </row>
    <row r="244" spans="1:30" ht="15.75" thickBot="1" x14ac:dyDescent="0.3">
      <c r="A244" s="7">
        <v>234</v>
      </c>
      <c r="B244" s="14">
        <f t="shared" si="48"/>
        <v>15347027.336676273</v>
      </c>
      <c r="C244" s="19">
        <f t="shared" si="49"/>
        <v>179512.71892877677</v>
      </c>
      <c r="D244" s="14">
        <f>Beg_Balance*I_Period</f>
        <v>102313.51557784183</v>
      </c>
      <c r="E244" s="15">
        <f>ABS(Scheduled_PMT-Accrued_Interest)</f>
        <v>77199.203350934942</v>
      </c>
      <c r="F244" s="17">
        <f>IF(time&lt;=30,1-(1-Use_CPR*time/30)^(1/12),1-(1-Use_CPR)^(1/12))</f>
        <v>1.0596241035318976E-2</v>
      </c>
      <c r="G244" s="16">
        <f>SMM*(Beg_Balance-Scheduled_Principal)</f>
        <v>161802.77946861013</v>
      </c>
      <c r="H244" s="14">
        <f>Service_Fee*Beg_Balance/12</f>
        <v>6394.5947236151142</v>
      </c>
      <c r="I244" s="15">
        <f>Scheduled_Principal+Prepaid_Principal</f>
        <v>239001.98281954508</v>
      </c>
      <c r="J244" s="14">
        <f>Accrued_Interest-servicefee</f>
        <v>95918.920854226715</v>
      </c>
      <c r="K244" s="21">
        <f>Total_Principal+Net_Interest</f>
        <v>334920.90367377177</v>
      </c>
      <c r="M244" s="33">
        <f t="shared" si="50"/>
        <v>0</v>
      </c>
      <c r="N244" s="30">
        <f>(I-Service_Fee)/12*M244</f>
        <v>0</v>
      </c>
      <c r="O244" s="35">
        <f t="shared" si="45"/>
        <v>0</v>
      </c>
      <c r="P244" s="33">
        <f t="shared" si="58"/>
        <v>0</v>
      </c>
      <c r="Q244" s="30">
        <f>(I-Service_Fee)/12*P244</f>
        <v>0</v>
      </c>
      <c r="R244" s="34">
        <f t="shared" si="46"/>
        <v>0</v>
      </c>
      <c r="S244" s="33">
        <f t="shared" si="51"/>
        <v>0</v>
      </c>
      <c r="T244" s="30">
        <f>(I-Service_Fee)/12*S244</f>
        <v>0</v>
      </c>
      <c r="U244" s="35">
        <f t="shared" si="47"/>
        <v>0</v>
      </c>
      <c r="V244" s="34">
        <f t="shared" si="52"/>
        <v>15347027.336676117</v>
      </c>
      <c r="W244" s="30">
        <f>(I-Service_Fee)/12*V244</f>
        <v>95918.920854225726</v>
      </c>
      <c r="X244" s="35">
        <f t="shared" si="53"/>
        <v>239001.98281954508</v>
      </c>
      <c r="Y244" s="32"/>
      <c r="Z244" s="32">
        <f t="shared" si="59"/>
        <v>234</v>
      </c>
      <c r="AA244" s="32">
        <f t="shared" si="54"/>
        <v>0</v>
      </c>
      <c r="AB244" s="32">
        <f t="shared" si="55"/>
        <v>0</v>
      </c>
      <c r="AC244" s="32">
        <f t="shared" si="56"/>
        <v>0</v>
      </c>
      <c r="AD244" s="32">
        <f t="shared" si="57"/>
        <v>334920.90367377084</v>
      </c>
    </row>
    <row r="245" spans="1:30" ht="15.75" thickBot="1" x14ac:dyDescent="0.3">
      <c r="A245" s="7">
        <v>235</v>
      </c>
      <c r="B245" s="14">
        <f t="shared" si="48"/>
        <v>15108025.353856727</v>
      </c>
      <c r="C245" s="19">
        <f t="shared" si="49"/>
        <v>177610.55889010199</v>
      </c>
      <c r="D245" s="14">
        <f>Beg_Balance*I_Period</f>
        <v>100720.16902571153</v>
      </c>
      <c r="E245" s="15">
        <f>ABS(Scheduled_PMT-Accrued_Interest)</f>
        <v>76890.389864390469</v>
      </c>
      <c r="F245" s="17">
        <f>IF(time&lt;=30,1-(1-Use_CPR*time/30)^(1/12),1-(1-Use_CPR)^(1/12))</f>
        <v>1.0596241035318976E-2</v>
      </c>
      <c r="G245" s="16">
        <f>SMM*(Beg_Balance-Scheduled_Principal)</f>
        <v>159273.52911287342</v>
      </c>
      <c r="H245" s="14">
        <f>Service_Fee*Beg_Balance/12</f>
        <v>6295.0105641069704</v>
      </c>
      <c r="I245" s="15">
        <f>Scheduled_Principal+Prepaid_Principal</f>
        <v>236163.91897726391</v>
      </c>
      <c r="J245" s="14">
        <f>Accrued_Interest-servicefee</f>
        <v>94425.158461604558</v>
      </c>
      <c r="K245" s="21">
        <f>Total_Principal+Net_Interest</f>
        <v>330589.07743886847</v>
      </c>
      <c r="M245" s="33">
        <f t="shared" si="50"/>
        <v>0</v>
      </c>
      <c r="N245" s="30">
        <f>(I-Service_Fee)/12*M245</f>
        <v>0</v>
      </c>
      <c r="O245" s="35">
        <f t="shared" si="45"/>
        <v>0</v>
      </c>
      <c r="P245" s="33">
        <f t="shared" si="58"/>
        <v>0</v>
      </c>
      <c r="Q245" s="30">
        <f>(I-Service_Fee)/12*P245</f>
        <v>0</v>
      </c>
      <c r="R245" s="34">
        <f t="shared" si="46"/>
        <v>0</v>
      </c>
      <c r="S245" s="33">
        <f t="shared" si="51"/>
        <v>0</v>
      </c>
      <c r="T245" s="30">
        <f>(I-Service_Fee)/12*S245</f>
        <v>0</v>
      </c>
      <c r="U245" s="35">
        <f t="shared" si="47"/>
        <v>0</v>
      </c>
      <c r="V245" s="34">
        <f t="shared" si="52"/>
        <v>15108025.353856571</v>
      </c>
      <c r="W245" s="30">
        <f>(I-Service_Fee)/12*V245</f>
        <v>94425.158461603554</v>
      </c>
      <c r="X245" s="35">
        <f t="shared" si="53"/>
        <v>236163.91897726391</v>
      </c>
      <c r="Y245" s="32"/>
      <c r="Z245" s="32">
        <f t="shared" si="59"/>
        <v>235</v>
      </c>
      <c r="AA245" s="32">
        <f t="shared" si="54"/>
        <v>0</v>
      </c>
      <c r="AB245" s="32">
        <f t="shared" si="55"/>
        <v>0</v>
      </c>
      <c r="AC245" s="32">
        <f t="shared" si="56"/>
        <v>0</v>
      </c>
      <c r="AD245" s="32">
        <f t="shared" si="57"/>
        <v>330589.07743886748</v>
      </c>
    </row>
    <row r="246" spans="1:30" ht="15.75" thickBot="1" x14ac:dyDescent="0.3">
      <c r="A246" s="7">
        <v>236</v>
      </c>
      <c r="B246" s="14">
        <f t="shared" si="48"/>
        <v>14871861.434879463</v>
      </c>
      <c r="C246" s="19">
        <f t="shared" si="49"/>
        <v>175728.55459768474</v>
      </c>
      <c r="D246" s="14">
        <f>Beg_Balance*I_Period</f>
        <v>99145.742899196426</v>
      </c>
      <c r="E246" s="15">
        <f>ABS(Scheduled_PMT-Accrued_Interest)</f>
        <v>76582.811698488309</v>
      </c>
      <c r="F246" s="17">
        <f>IF(time&lt;=30,1-(1-Use_CPR*time/30)^(1/12),1-(1-Use_CPR)^(1/12))</f>
        <v>1.0596241035318976E-2</v>
      </c>
      <c r="G246" s="16">
        <f>SMM*(Beg_Balance-Scheduled_Principal)</f>
        <v>156774.33847592789</v>
      </c>
      <c r="H246" s="14">
        <f>Service_Fee*Beg_Balance/12</f>
        <v>6196.6089311997757</v>
      </c>
      <c r="I246" s="15">
        <f>Scheduled_Principal+Prepaid_Principal</f>
        <v>233357.15017441619</v>
      </c>
      <c r="J246" s="14">
        <f>Accrued_Interest-servicefee</f>
        <v>92949.133967996648</v>
      </c>
      <c r="K246" s="21">
        <f>Total_Principal+Net_Interest</f>
        <v>326306.28414241283</v>
      </c>
      <c r="M246" s="33">
        <f t="shared" si="50"/>
        <v>0</v>
      </c>
      <c r="N246" s="30">
        <f>(I-Service_Fee)/12*M246</f>
        <v>0</v>
      </c>
      <c r="O246" s="35">
        <f t="shared" si="45"/>
        <v>0</v>
      </c>
      <c r="P246" s="33">
        <f t="shared" si="58"/>
        <v>0</v>
      </c>
      <c r="Q246" s="30">
        <f>(I-Service_Fee)/12*P246</f>
        <v>0</v>
      </c>
      <c r="R246" s="34">
        <f t="shared" si="46"/>
        <v>0</v>
      </c>
      <c r="S246" s="33">
        <f t="shared" si="51"/>
        <v>0</v>
      </c>
      <c r="T246" s="30">
        <f>(I-Service_Fee)/12*S246</f>
        <v>0</v>
      </c>
      <c r="U246" s="35">
        <f t="shared" si="47"/>
        <v>0</v>
      </c>
      <c r="V246" s="34">
        <f t="shared" si="52"/>
        <v>14871861.434879307</v>
      </c>
      <c r="W246" s="30">
        <f>(I-Service_Fee)/12*V246</f>
        <v>92949.133967995658</v>
      </c>
      <c r="X246" s="35">
        <f t="shared" si="53"/>
        <v>233357.15017441619</v>
      </c>
      <c r="Y246" s="32"/>
      <c r="Z246" s="32">
        <f t="shared" si="59"/>
        <v>236</v>
      </c>
      <c r="AA246" s="32">
        <f t="shared" si="54"/>
        <v>0</v>
      </c>
      <c r="AB246" s="32">
        <f t="shared" si="55"/>
        <v>0</v>
      </c>
      <c r="AC246" s="32">
        <f t="shared" si="56"/>
        <v>0</v>
      </c>
      <c r="AD246" s="32">
        <f t="shared" si="57"/>
        <v>326306.28414241184</v>
      </c>
    </row>
    <row r="247" spans="1:30" ht="15.75" thickBot="1" x14ac:dyDescent="0.3">
      <c r="A247" s="7">
        <v>237</v>
      </c>
      <c r="B247" s="14">
        <f t="shared" si="48"/>
        <v>14638504.284705047</v>
      </c>
      <c r="C247" s="19">
        <f t="shared" si="49"/>
        <v>173866.49247637947</v>
      </c>
      <c r="D247" s="14">
        <f>Beg_Balance*I_Period</f>
        <v>97590.028564700318</v>
      </c>
      <c r="E247" s="15">
        <f>ABS(Scheduled_PMT-Accrued_Interest)</f>
        <v>76276.463911679151</v>
      </c>
      <c r="F247" s="17">
        <f>IF(time&lt;=30,1-(1-Use_CPR*time/30)^(1/12),1-(1-Use_CPR)^(1/12))</f>
        <v>1.0596241035318976E-2</v>
      </c>
      <c r="G247" s="16">
        <f>SMM*(Beg_Balance-Scheduled_Principal)</f>
        <v>154304.87600035433</v>
      </c>
      <c r="H247" s="14">
        <f>Service_Fee*Beg_Balance/12</f>
        <v>6099.3767852937699</v>
      </c>
      <c r="I247" s="15">
        <f>Scheduled_Principal+Prepaid_Principal</f>
        <v>230581.33991203347</v>
      </c>
      <c r="J247" s="14">
        <f>Accrued_Interest-servicefee</f>
        <v>91490.651779406544</v>
      </c>
      <c r="K247" s="21">
        <f>Total_Principal+Net_Interest</f>
        <v>322071.99169143999</v>
      </c>
      <c r="M247" s="33">
        <f t="shared" si="50"/>
        <v>0</v>
      </c>
      <c r="N247" s="30">
        <f>(I-Service_Fee)/12*M247</f>
        <v>0</v>
      </c>
      <c r="O247" s="35">
        <f t="shared" si="45"/>
        <v>0</v>
      </c>
      <c r="P247" s="33">
        <f t="shared" si="58"/>
        <v>0</v>
      </c>
      <c r="Q247" s="30">
        <f>(I-Service_Fee)/12*P247</f>
        <v>0</v>
      </c>
      <c r="R247" s="34">
        <f t="shared" si="46"/>
        <v>0</v>
      </c>
      <c r="S247" s="33">
        <f t="shared" si="51"/>
        <v>0</v>
      </c>
      <c r="T247" s="30">
        <f>(I-Service_Fee)/12*S247</f>
        <v>0</v>
      </c>
      <c r="U247" s="35">
        <f t="shared" si="47"/>
        <v>0</v>
      </c>
      <c r="V247" s="34">
        <f t="shared" si="52"/>
        <v>14638504.28470489</v>
      </c>
      <c r="W247" s="30">
        <f>(I-Service_Fee)/12*V247</f>
        <v>91490.651779405554</v>
      </c>
      <c r="X247" s="35">
        <f t="shared" si="53"/>
        <v>230581.33991203347</v>
      </c>
      <c r="Y247" s="32"/>
      <c r="Z247" s="32">
        <f t="shared" si="59"/>
        <v>237</v>
      </c>
      <c r="AA247" s="32">
        <f t="shared" si="54"/>
        <v>0</v>
      </c>
      <c r="AB247" s="32">
        <f t="shared" si="55"/>
        <v>0</v>
      </c>
      <c r="AC247" s="32">
        <f t="shared" si="56"/>
        <v>0</v>
      </c>
      <c r="AD247" s="32">
        <f t="shared" si="57"/>
        <v>322071.99169143901</v>
      </c>
    </row>
    <row r="248" spans="1:30" ht="15.75" thickBot="1" x14ac:dyDescent="0.3">
      <c r="A248" s="7">
        <v>238</v>
      </c>
      <c r="B248" s="14">
        <f t="shared" si="48"/>
        <v>14407922.944793014</v>
      </c>
      <c r="C248" s="19">
        <f t="shared" si="49"/>
        <v>172024.16121413428</v>
      </c>
      <c r="D248" s="14">
        <f>Beg_Balance*I_Period</f>
        <v>96052.819631953433</v>
      </c>
      <c r="E248" s="15">
        <f>ABS(Scheduled_PMT-Accrued_Interest)</f>
        <v>75971.341582180845</v>
      </c>
      <c r="F248" s="17">
        <f>IF(time&lt;=30,1-(1-Use_CPR*time/30)^(1/12),1-(1-Use_CPR)^(1/12))</f>
        <v>1.0596241035318976E-2</v>
      </c>
      <c r="G248" s="16">
        <f>SMM*(Beg_Balance-Scheduled_Principal)</f>
        <v>151864.81369414821</v>
      </c>
      <c r="H248" s="14">
        <f>Service_Fee*Beg_Balance/12</f>
        <v>6003.3012269970895</v>
      </c>
      <c r="I248" s="15">
        <f>Scheduled_Principal+Prepaid_Principal</f>
        <v>227836.15527632905</v>
      </c>
      <c r="J248" s="14">
        <f>Accrued_Interest-servicefee</f>
        <v>90049.51840495634</v>
      </c>
      <c r="K248" s="21">
        <f>Total_Principal+Net_Interest</f>
        <v>317885.67368128541</v>
      </c>
      <c r="M248" s="33">
        <f t="shared" si="50"/>
        <v>0</v>
      </c>
      <c r="N248" s="30">
        <f>(I-Service_Fee)/12*M248</f>
        <v>0</v>
      </c>
      <c r="O248" s="35">
        <f t="shared" si="45"/>
        <v>0</v>
      </c>
      <c r="P248" s="33">
        <f t="shared" si="58"/>
        <v>0</v>
      </c>
      <c r="Q248" s="30">
        <f>(I-Service_Fee)/12*P248</f>
        <v>0</v>
      </c>
      <c r="R248" s="34">
        <f t="shared" si="46"/>
        <v>0</v>
      </c>
      <c r="S248" s="33">
        <f t="shared" si="51"/>
        <v>0</v>
      </c>
      <c r="T248" s="30">
        <f>(I-Service_Fee)/12*S248</f>
        <v>0</v>
      </c>
      <c r="U248" s="35">
        <f t="shared" si="47"/>
        <v>0</v>
      </c>
      <c r="V248" s="34">
        <f t="shared" si="52"/>
        <v>14407922.944792857</v>
      </c>
      <c r="W248" s="30">
        <f>(I-Service_Fee)/12*V248</f>
        <v>90049.51840495535</v>
      </c>
      <c r="X248" s="35">
        <f t="shared" si="53"/>
        <v>227836.15527632905</v>
      </c>
      <c r="Y248" s="32"/>
      <c r="Z248" s="32">
        <f t="shared" si="59"/>
        <v>238</v>
      </c>
      <c r="AA248" s="32">
        <f t="shared" si="54"/>
        <v>0</v>
      </c>
      <c r="AB248" s="32">
        <f t="shared" si="55"/>
        <v>0</v>
      </c>
      <c r="AC248" s="32">
        <f t="shared" si="56"/>
        <v>0</v>
      </c>
      <c r="AD248" s="32">
        <f t="shared" si="57"/>
        <v>317885.67368128442</v>
      </c>
    </row>
    <row r="249" spans="1:30" ht="15.75" thickBot="1" x14ac:dyDescent="0.3">
      <c r="A249" s="7">
        <v>239</v>
      </c>
      <c r="B249" s="14">
        <f t="shared" si="48"/>
        <v>14180086.789516686</v>
      </c>
      <c r="C249" s="19">
        <f t="shared" si="49"/>
        <v>170201.35173801077</v>
      </c>
      <c r="D249" s="14">
        <f>Beg_Balance*I_Period</f>
        <v>94533.911930111237</v>
      </c>
      <c r="E249" s="15">
        <f>ABS(Scheduled_PMT-Accrued_Interest)</f>
        <v>75667.439807899529</v>
      </c>
      <c r="F249" s="17">
        <f>IF(time&lt;=30,1-(1-Use_CPR*time/30)^(1/12),1-(1-Use_CPR)^(1/12))</f>
        <v>1.0596241035318976E-2</v>
      </c>
      <c r="G249" s="16">
        <f>SMM*(Beg_Balance-Scheduled_Principal)</f>
        <v>149453.82709273123</v>
      </c>
      <c r="H249" s="14">
        <f>Service_Fee*Beg_Balance/12</f>
        <v>5908.3694956319523</v>
      </c>
      <c r="I249" s="15">
        <f>Scheduled_Principal+Prepaid_Principal</f>
        <v>225121.26690063076</v>
      </c>
      <c r="J249" s="14">
        <f>Accrued_Interest-servicefee</f>
        <v>88625.542434479285</v>
      </c>
      <c r="K249" s="21">
        <f>Total_Principal+Net_Interest</f>
        <v>313746.80933511001</v>
      </c>
      <c r="M249" s="33">
        <f t="shared" si="50"/>
        <v>0</v>
      </c>
      <c r="N249" s="30">
        <f>(I-Service_Fee)/12*M249</f>
        <v>0</v>
      </c>
      <c r="O249" s="35">
        <f t="shared" si="45"/>
        <v>0</v>
      </c>
      <c r="P249" s="33">
        <f t="shared" si="58"/>
        <v>0</v>
      </c>
      <c r="Q249" s="30">
        <f>(I-Service_Fee)/12*P249</f>
        <v>0</v>
      </c>
      <c r="R249" s="34">
        <f t="shared" si="46"/>
        <v>0</v>
      </c>
      <c r="S249" s="33">
        <f t="shared" si="51"/>
        <v>0</v>
      </c>
      <c r="T249" s="30">
        <f>(I-Service_Fee)/12*S249</f>
        <v>0</v>
      </c>
      <c r="U249" s="35">
        <f t="shared" si="47"/>
        <v>0</v>
      </c>
      <c r="V249" s="34">
        <f t="shared" si="52"/>
        <v>14180086.789516529</v>
      </c>
      <c r="W249" s="30">
        <f>(I-Service_Fee)/12*V249</f>
        <v>88625.542434478295</v>
      </c>
      <c r="X249" s="35">
        <f t="shared" si="53"/>
        <v>225121.26690063076</v>
      </c>
      <c r="Y249" s="32"/>
      <c r="Z249" s="32">
        <f t="shared" si="59"/>
        <v>239</v>
      </c>
      <c r="AA249" s="32">
        <f t="shared" si="54"/>
        <v>0</v>
      </c>
      <c r="AB249" s="32">
        <f t="shared" si="55"/>
        <v>0</v>
      </c>
      <c r="AC249" s="32">
        <f t="shared" si="56"/>
        <v>0</v>
      </c>
      <c r="AD249" s="32">
        <f t="shared" si="57"/>
        <v>313746.80933510908</v>
      </c>
    </row>
    <row r="250" spans="1:30" ht="15.75" thickBot="1" x14ac:dyDescent="0.3">
      <c r="A250" s="7">
        <v>240</v>
      </c>
      <c r="B250" s="14">
        <f t="shared" si="48"/>
        <v>13954965.522616055</v>
      </c>
      <c r="C250" s="19">
        <f t="shared" si="49"/>
        <v>168397.8571904577</v>
      </c>
      <c r="D250" s="14">
        <f>Beg_Balance*I_Period</f>
        <v>93033.103484107036</v>
      </c>
      <c r="E250" s="15">
        <f>ABS(Scheduled_PMT-Accrued_Interest)</f>
        <v>75364.753706350661</v>
      </c>
      <c r="F250" s="17">
        <f>IF(time&lt;=30,1-(1-Use_CPR*time/30)^(1/12),1-(1-Use_CPR)^(1/12))</f>
        <v>1.0596241035318976E-2</v>
      </c>
      <c r="G250" s="16">
        <f>SMM*(Beg_Balance-Scheduled_Principal)</f>
        <v>147071.59522136583</v>
      </c>
      <c r="H250" s="14">
        <f>Service_Fee*Beg_Balance/12</f>
        <v>5814.5689677566888</v>
      </c>
      <c r="I250" s="15">
        <f>Scheduled_Principal+Prepaid_Principal</f>
        <v>222436.34892771649</v>
      </c>
      <c r="J250" s="14">
        <f>Accrued_Interest-servicefee</f>
        <v>87218.534516350352</v>
      </c>
      <c r="K250" s="21">
        <f>Total_Principal+Net_Interest</f>
        <v>309654.88344406686</v>
      </c>
      <c r="M250" s="33">
        <f t="shared" si="50"/>
        <v>0</v>
      </c>
      <c r="N250" s="30">
        <f>(I-Service_Fee)/12*M250</f>
        <v>0</v>
      </c>
      <c r="O250" s="35">
        <f t="shared" si="45"/>
        <v>0</v>
      </c>
      <c r="P250" s="33">
        <f t="shared" si="58"/>
        <v>0</v>
      </c>
      <c r="Q250" s="30">
        <f>(I-Service_Fee)/12*P250</f>
        <v>0</v>
      </c>
      <c r="R250" s="34">
        <f t="shared" si="46"/>
        <v>0</v>
      </c>
      <c r="S250" s="33">
        <f t="shared" si="51"/>
        <v>0</v>
      </c>
      <c r="T250" s="30">
        <f>(I-Service_Fee)/12*S250</f>
        <v>0</v>
      </c>
      <c r="U250" s="35">
        <f t="shared" si="47"/>
        <v>0</v>
      </c>
      <c r="V250" s="34">
        <f t="shared" si="52"/>
        <v>13954965.522615898</v>
      </c>
      <c r="W250" s="30">
        <f>(I-Service_Fee)/12*V250</f>
        <v>87218.534516349362</v>
      </c>
      <c r="X250" s="35">
        <f t="shared" si="53"/>
        <v>222436.34892771649</v>
      </c>
      <c r="Y250" s="32"/>
      <c r="Z250" s="32">
        <f t="shared" si="59"/>
        <v>240</v>
      </c>
      <c r="AA250" s="32">
        <f t="shared" si="54"/>
        <v>0</v>
      </c>
      <c r="AB250" s="32">
        <f t="shared" si="55"/>
        <v>0</v>
      </c>
      <c r="AC250" s="32">
        <f t="shared" si="56"/>
        <v>0</v>
      </c>
      <c r="AD250" s="32">
        <f t="shared" si="57"/>
        <v>309654.88344406587</v>
      </c>
    </row>
    <row r="251" spans="1:30" ht="15.75" thickBot="1" x14ac:dyDescent="0.3">
      <c r="A251" s="7">
        <v>241</v>
      </c>
      <c r="B251" s="14">
        <f t="shared" si="48"/>
        <v>13732529.173688339</v>
      </c>
      <c r="C251" s="19">
        <f t="shared" si="49"/>
        <v>166613.47290583636</v>
      </c>
      <c r="D251" s="14">
        <f>Beg_Balance*I_Period</f>
        <v>91550.194491255606</v>
      </c>
      <c r="E251" s="15">
        <f>ABS(Scheduled_PMT-Accrued_Interest)</f>
        <v>75063.278414580753</v>
      </c>
      <c r="F251" s="17">
        <f>IF(time&lt;=30,1-(1-Use_CPR*time/30)^(1/12),1-(1-Use_CPR)^(1/12))</f>
        <v>1.0596241035318976E-2</v>
      </c>
      <c r="G251" s="16">
        <f>SMM*(Beg_Balance-Scheduled_Principal)</f>
        <v>144717.80055796923</v>
      </c>
      <c r="H251" s="14">
        <f>Service_Fee*Beg_Balance/12</f>
        <v>5721.8871557034754</v>
      </c>
      <c r="I251" s="15">
        <f>Scheduled_Principal+Prepaid_Principal</f>
        <v>219781.07897254999</v>
      </c>
      <c r="J251" s="14">
        <f>Accrued_Interest-servicefee</f>
        <v>85828.307335552134</v>
      </c>
      <c r="K251" s="21">
        <f>Total_Principal+Net_Interest</f>
        <v>305609.38630810211</v>
      </c>
      <c r="M251" s="33">
        <f t="shared" si="50"/>
        <v>0</v>
      </c>
      <c r="N251" s="30">
        <f>(I-Service_Fee)/12*M251</f>
        <v>0</v>
      </c>
      <c r="O251" s="35">
        <f t="shared" si="45"/>
        <v>0</v>
      </c>
      <c r="P251" s="33">
        <f t="shared" si="58"/>
        <v>0</v>
      </c>
      <c r="Q251" s="30">
        <f>(I-Service_Fee)/12*P251</f>
        <v>0</v>
      </c>
      <c r="R251" s="34">
        <f t="shared" si="46"/>
        <v>0</v>
      </c>
      <c r="S251" s="33">
        <f t="shared" si="51"/>
        <v>0</v>
      </c>
      <c r="T251" s="30">
        <f>(I-Service_Fee)/12*S251</f>
        <v>0</v>
      </c>
      <c r="U251" s="35">
        <f t="shared" si="47"/>
        <v>0</v>
      </c>
      <c r="V251" s="34">
        <f t="shared" si="52"/>
        <v>13732529.173688183</v>
      </c>
      <c r="W251" s="30">
        <f>(I-Service_Fee)/12*V251</f>
        <v>85828.30733555113</v>
      </c>
      <c r="X251" s="35">
        <f t="shared" si="53"/>
        <v>219781.07897254999</v>
      </c>
      <c r="Y251" s="32"/>
      <c r="Z251" s="32">
        <f t="shared" si="59"/>
        <v>241</v>
      </c>
      <c r="AA251" s="32">
        <f t="shared" si="54"/>
        <v>0</v>
      </c>
      <c r="AB251" s="32">
        <f t="shared" si="55"/>
        <v>0</v>
      </c>
      <c r="AC251" s="32">
        <f t="shared" si="56"/>
        <v>0</v>
      </c>
      <c r="AD251" s="32">
        <f t="shared" si="57"/>
        <v>305609.38630810112</v>
      </c>
    </row>
    <row r="252" spans="1:30" ht="15.75" thickBot="1" x14ac:dyDescent="0.3">
      <c r="A252" s="7">
        <v>242</v>
      </c>
      <c r="B252" s="14">
        <f t="shared" si="48"/>
        <v>13512748.094715789</v>
      </c>
      <c r="C252" s="19">
        <f t="shared" si="49"/>
        <v>164847.99638719452</v>
      </c>
      <c r="D252" s="14">
        <f>Beg_Balance*I_Period</f>
        <v>90084.987298105261</v>
      </c>
      <c r="E252" s="15">
        <f>ABS(Scheduled_PMT-Accrued_Interest)</f>
        <v>74763.009089089261</v>
      </c>
      <c r="F252" s="17">
        <f>IF(time&lt;=30,1-(1-Use_CPR*time/30)^(1/12),1-(1-Use_CPR)^(1/12))</f>
        <v>1.0596241035318976E-2</v>
      </c>
      <c r="G252" s="16">
        <f>SMM*(Beg_Balance-Scheduled_Principal)</f>
        <v>142392.12899632202</v>
      </c>
      <c r="H252" s="14">
        <f>Service_Fee*Beg_Balance/12</f>
        <v>5630.3117061315788</v>
      </c>
      <c r="I252" s="15">
        <f>Scheduled_Principal+Prepaid_Principal</f>
        <v>217155.13808541128</v>
      </c>
      <c r="J252" s="14">
        <f>Accrued_Interest-servicefee</f>
        <v>84454.675591973675</v>
      </c>
      <c r="K252" s="21">
        <f>Total_Principal+Net_Interest</f>
        <v>301609.81367738498</v>
      </c>
      <c r="M252" s="33">
        <f t="shared" si="50"/>
        <v>0</v>
      </c>
      <c r="N252" s="30">
        <f>(I-Service_Fee)/12*M252</f>
        <v>0</v>
      </c>
      <c r="O252" s="35">
        <f t="shared" si="45"/>
        <v>0</v>
      </c>
      <c r="P252" s="33">
        <f t="shared" si="58"/>
        <v>0</v>
      </c>
      <c r="Q252" s="30">
        <f>(I-Service_Fee)/12*P252</f>
        <v>0</v>
      </c>
      <c r="R252" s="34">
        <f t="shared" si="46"/>
        <v>0</v>
      </c>
      <c r="S252" s="33">
        <f t="shared" si="51"/>
        <v>0</v>
      </c>
      <c r="T252" s="30">
        <f>(I-Service_Fee)/12*S252</f>
        <v>0</v>
      </c>
      <c r="U252" s="35">
        <f t="shared" si="47"/>
        <v>0</v>
      </c>
      <c r="V252" s="34">
        <f t="shared" si="52"/>
        <v>13512748.094715632</v>
      </c>
      <c r="W252" s="30">
        <f>(I-Service_Fee)/12*V252</f>
        <v>84454.6755919727</v>
      </c>
      <c r="X252" s="35">
        <f t="shared" si="53"/>
        <v>217155.13808541128</v>
      </c>
      <c r="Y252" s="32"/>
      <c r="Z252" s="32">
        <f t="shared" si="59"/>
        <v>242</v>
      </c>
      <c r="AA252" s="32">
        <f t="shared" si="54"/>
        <v>0</v>
      </c>
      <c r="AB252" s="32">
        <f t="shared" si="55"/>
        <v>0</v>
      </c>
      <c r="AC252" s="32">
        <f t="shared" si="56"/>
        <v>0</v>
      </c>
      <c r="AD252" s="32">
        <f t="shared" si="57"/>
        <v>301609.81367738399</v>
      </c>
    </row>
    <row r="253" spans="1:30" ht="15.75" thickBot="1" x14ac:dyDescent="0.3">
      <c r="A253" s="7">
        <v>243</v>
      </c>
      <c r="B253" s="14">
        <f t="shared" si="48"/>
        <v>13295592.956630377</v>
      </c>
      <c r="C253" s="19">
        <f t="shared" si="49"/>
        <v>163101.22728328643</v>
      </c>
      <c r="D253" s="14">
        <f>Beg_Balance*I_Period</f>
        <v>88637.286377535856</v>
      </c>
      <c r="E253" s="15">
        <f>ABS(Scheduled_PMT-Accrued_Interest)</f>
        <v>74463.940905750569</v>
      </c>
      <c r="F253" s="17">
        <f>IF(time&lt;=30,1-(1-Use_CPR*time/30)^(1/12),1-(1-Use_CPR)^(1/12))</f>
        <v>1.0596241035318976E-2</v>
      </c>
      <c r="G253" s="16">
        <f>SMM*(Beg_Balance-Scheduled_Principal)</f>
        <v>140094.26980966769</v>
      </c>
      <c r="H253" s="14">
        <f>Service_Fee*Beg_Balance/12</f>
        <v>5539.8303985959901</v>
      </c>
      <c r="I253" s="15">
        <f>Scheduled_Principal+Prepaid_Principal</f>
        <v>214558.21071541827</v>
      </c>
      <c r="J253" s="14">
        <f>Accrued_Interest-servicefee</f>
        <v>83097.455978939863</v>
      </c>
      <c r="K253" s="21">
        <f>Total_Principal+Net_Interest</f>
        <v>297655.66669435811</v>
      </c>
      <c r="M253" s="33">
        <f t="shared" si="50"/>
        <v>0</v>
      </c>
      <c r="N253" s="30">
        <f>(I-Service_Fee)/12*M253</f>
        <v>0</v>
      </c>
      <c r="O253" s="35">
        <f t="shared" si="45"/>
        <v>0</v>
      </c>
      <c r="P253" s="33">
        <f t="shared" si="58"/>
        <v>0</v>
      </c>
      <c r="Q253" s="30">
        <f>(I-Service_Fee)/12*P253</f>
        <v>0</v>
      </c>
      <c r="R253" s="34">
        <f t="shared" si="46"/>
        <v>0</v>
      </c>
      <c r="S253" s="33">
        <f t="shared" si="51"/>
        <v>0</v>
      </c>
      <c r="T253" s="30">
        <f>(I-Service_Fee)/12*S253</f>
        <v>0</v>
      </c>
      <c r="U253" s="35">
        <f t="shared" si="47"/>
        <v>0</v>
      </c>
      <c r="V253" s="34">
        <f t="shared" si="52"/>
        <v>13295592.956630221</v>
      </c>
      <c r="W253" s="30">
        <f>(I-Service_Fee)/12*V253</f>
        <v>83097.455978938873</v>
      </c>
      <c r="X253" s="35">
        <f t="shared" si="53"/>
        <v>214558.21071541827</v>
      </c>
      <c r="Y253" s="32"/>
      <c r="Z253" s="32">
        <f t="shared" si="59"/>
        <v>243</v>
      </c>
      <c r="AA253" s="32">
        <f t="shared" si="54"/>
        <v>0</v>
      </c>
      <c r="AB253" s="32">
        <f t="shared" si="55"/>
        <v>0</v>
      </c>
      <c r="AC253" s="32">
        <f t="shared" si="56"/>
        <v>0</v>
      </c>
      <c r="AD253" s="32">
        <f t="shared" si="57"/>
        <v>297655.66669435718</v>
      </c>
    </row>
    <row r="254" spans="1:30" ht="15.75" thickBot="1" x14ac:dyDescent="0.3">
      <c r="A254" s="7">
        <v>244</v>
      </c>
      <c r="B254" s="14">
        <f t="shared" si="48"/>
        <v>13081034.745914958</v>
      </c>
      <c r="C254" s="19">
        <f t="shared" si="49"/>
        <v>161372.96736583638</v>
      </c>
      <c r="D254" s="14">
        <f>Beg_Balance*I_Period</f>
        <v>87206.898306099727</v>
      </c>
      <c r="E254" s="15">
        <f>ABS(Scheduled_PMT-Accrued_Interest)</f>
        <v>74166.069059736648</v>
      </c>
      <c r="F254" s="17">
        <f>IF(time&lt;=30,1-(1-Use_CPR*time/30)^(1/12),1-(1-Use_CPR)^(1/12))</f>
        <v>1.0596241035318976E-2</v>
      </c>
      <c r="G254" s="16">
        <f>SMM*(Beg_Balance-Scheduled_Principal)</f>
        <v>137823.91561469834</v>
      </c>
      <c r="H254" s="14">
        <f>Service_Fee*Beg_Balance/12</f>
        <v>5450.4311441312329</v>
      </c>
      <c r="I254" s="15">
        <f>Scheduled_Principal+Prepaid_Principal</f>
        <v>211989.98467443499</v>
      </c>
      <c r="J254" s="14">
        <f>Accrued_Interest-servicefee</f>
        <v>81756.467161968496</v>
      </c>
      <c r="K254" s="21">
        <f>Total_Principal+Net_Interest</f>
        <v>293746.45183640346</v>
      </c>
      <c r="M254" s="33">
        <f t="shared" si="50"/>
        <v>0</v>
      </c>
      <c r="N254" s="30">
        <f>(I-Service_Fee)/12*M254</f>
        <v>0</v>
      </c>
      <c r="O254" s="35">
        <f t="shared" si="45"/>
        <v>0</v>
      </c>
      <c r="P254" s="33">
        <f t="shared" si="58"/>
        <v>0</v>
      </c>
      <c r="Q254" s="30">
        <f>(I-Service_Fee)/12*P254</f>
        <v>0</v>
      </c>
      <c r="R254" s="34">
        <f t="shared" si="46"/>
        <v>0</v>
      </c>
      <c r="S254" s="33">
        <f t="shared" si="51"/>
        <v>0</v>
      </c>
      <c r="T254" s="30">
        <f>(I-Service_Fee)/12*S254</f>
        <v>0</v>
      </c>
      <c r="U254" s="35">
        <f t="shared" si="47"/>
        <v>0</v>
      </c>
      <c r="V254" s="34">
        <f t="shared" si="52"/>
        <v>13081034.745914802</v>
      </c>
      <c r="W254" s="30">
        <f>(I-Service_Fee)/12*V254</f>
        <v>81756.467161967506</v>
      </c>
      <c r="X254" s="35">
        <f t="shared" si="53"/>
        <v>211989.98467443499</v>
      </c>
      <c r="Y254" s="32"/>
      <c r="Z254" s="32">
        <f t="shared" si="59"/>
        <v>244</v>
      </c>
      <c r="AA254" s="32">
        <f t="shared" si="54"/>
        <v>0</v>
      </c>
      <c r="AB254" s="32">
        <f t="shared" si="55"/>
        <v>0</v>
      </c>
      <c r="AC254" s="32">
        <f t="shared" si="56"/>
        <v>0</v>
      </c>
      <c r="AD254" s="32">
        <f t="shared" si="57"/>
        <v>293746.45183640253</v>
      </c>
    </row>
    <row r="255" spans="1:30" ht="15.75" thickBot="1" x14ac:dyDescent="0.3">
      <c r="A255" s="7">
        <v>245</v>
      </c>
      <c r="B255" s="14">
        <f t="shared" si="48"/>
        <v>12869044.761240523</v>
      </c>
      <c r="C255" s="19">
        <f t="shared" si="49"/>
        <v>159663.02050704334</v>
      </c>
      <c r="D255" s="14">
        <f>Beg_Balance*I_Period</f>
        <v>85793.631741603487</v>
      </c>
      <c r="E255" s="15">
        <f>ABS(Scheduled_PMT-Accrued_Interest)</f>
        <v>73869.388765439857</v>
      </c>
      <c r="F255" s="17">
        <f>IF(time&lt;=30,1-(1-Use_CPR*time/30)^(1/12),1-(1-Use_CPR)^(1/12))</f>
        <v>1.0596241035318976E-2</v>
      </c>
      <c r="G255" s="16">
        <f>SMM*(Beg_Balance-Scheduled_Principal)</f>
        <v>135580.76233592324</v>
      </c>
      <c r="H255" s="14">
        <f>Service_Fee*Beg_Balance/12</f>
        <v>5362.1019838502179</v>
      </c>
      <c r="I255" s="15">
        <f>Scheduled_Principal+Prepaid_Principal</f>
        <v>209450.1511013631</v>
      </c>
      <c r="J255" s="14">
        <f>Accrued_Interest-servicefee</f>
        <v>80431.529757753276</v>
      </c>
      <c r="K255" s="21">
        <f>Total_Principal+Net_Interest</f>
        <v>289881.68085911637</v>
      </c>
      <c r="M255" s="33">
        <f t="shared" si="50"/>
        <v>0</v>
      </c>
      <c r="N255" s="30">
        <f>(I-Service_Fee)/12*M255</f>
        <v>0</v>
      </c>
      <c r="O255" s="35">
        <f t="shared" si="45"/>
        <v>0</v>
      </c>
      <c r="P255" s="33">
        <f t="shared" si="58"/>
        <v>0</v>
      </c>
      <c r="Q255" s="30">
        <f>(I-Service_Fee)/12*P255</f>
        <v>0</v>
      </c>
      <c r="R255" s="34">
        <f t="shared" si="46"/>
        <v>0</v>
      </c>
      <c r="S255" s="33">
        <f t="shared" si="51"/>
        <v>0</v>
      </c>
      <c r="T255" s="30">
        <f>(I-Service_Fee)/12*S255</f>
        <v>0</v>
      </c>
      <c r="U255" s="35">
        <f t="shared" si="47"/>
        <v>0</v>
      </c>
      <c r="V255" s="34">
        <f t="shared" si="52"/>
        <v>12869044.761240367</v>
      </c>
      <c r="W255" s="30">
        <f>(I-Service_Fee)/12*V255</f>
        <v>80431.529757752287</v>
      </c>
      <c r="X255" s="35">
        <f t="shared" si="53"/>
        <v>209450.1511013631</v>
      </c>
      <c r="Y255" s="32"/>
      <c r="Z255" s="32">
        <f t="shared" si="59"/>
        <v>245</v>
      </c>
      <c r="AA255" s="32">
        <f t="shared" si="54"/>
        <v>0</v>
      </c>
      <c r="AB255" s="32">
        <f t="shared" si="55"/>
        <v>0</v>
      </c>
      <c r="AC255" s="32">
        <f t="shared" si="56"/>
        <v>0</v>
      </c>
      <c r="AD255" s="32">
        <f t="shared" si="57"/>
        <v>289881.68085911538</v>
      </c>
    </row>
    <row r="256" spans="1:30" ht="15.75" thickBot="1" x14ac:dyDescent="0.3">
      <c r="A256" s="7">
        <v>246</v>
      </c>
      <c r="B256" s="14">
        <f t="shared" si="48"/>
        <v>12659594.610139159</v>
      </c>
      <c r="C256" s="19">
        <f t="shared" si="49"/>
        <v>157971.19265732361</v>
      </c>
      <c r="D256" s="14">
        <f>Beg_Balance*I_Period</f>
        <v>84397.297400927739</v>
      </c>
      <c r="E256" s="15">
        <f>ABS(Scheduled_PMT-Accrued_Interest)</f>
        <v>73573.895256395874</v>
      </c>
      <c r="F256" s="17">
        <f>IF(time&lt;=30,1-(1-Use_CPR*time/30)^(1/12),1-(1-Use_CPR)^(1/12))</f>
        <v>1.0596241035318976E-2</v>
      </c>
      <c r="G256" s="16">
        <f>SMM*(Beg_Balance-Scheduled_Principal)</f>
        <v>133364.5091704154</v>
      </c>
      <c r="H256" s="14">
        <f>Service_Fee*Beg_Balance/12</f>
        <v>5274.8310875579837</v>
      </c>
      <c r="I256" s="15">
        <f>Scheduled_Principal+Prepaid_Principal</f>
        <v>206938.40442681126</v>
      </c>
      <c r="J256" s="14">
        <f>Accrued_Interest-servicefee</f>
        <v>79122.466313369761</v>
      </c>
      <c r="K256" s="21">
        <f>Total_Principal+Net_Interest</f>
        <v>286060.87074018101</v>
      </c>
      <c r="M256" s="33">
        <f t="shared" si="50"/>
        <v>0</v>
      </c>
      <c r="N256" s="30">
        <f>(I-Service_Fee)/12*M256</f>
        <v>0</v>
      </c>
      <c r="O256" s="35">
        <f t="shared" si="45"/>
        <v>0</v>
      </c>
      <c r="P256" s="33">
        <f t="shared" si="58"/>
        <v>0</v>
      </c>
      <c r="Q256" s="30">
        <f>(I-Service_Fee)/12*P256</f>
        <v>0</v>
      </c>
      <c r="R256" s="34">
        <f t="shared" si="46"/>
        <v>0</v>
      </c>
      <c r="S256" s="33">
        <f t="shared" si="51"/>
        <v>0</v>
      </c>
      <c r="T256" s="30">
        <f>(I-Service_Fee)/12*S256</f>
        <v>0</v>
      </c>
      <c r="U256" s="35">
        <f t="shared" si="47"/>
        <v>0</v>
      </c>
      <c r="V256" s="34">
        <f t="shared" si="52"/>
        <v>12659594.610139003</v>
      </c>
      <c r="W256" s="30">
        <f>(I-Service_Fee)/12*V256</f>
        <v>79122.466313368757</v>
      </c>
      <c r="X256" s="35">
        <f t="shared" si="53"/>
        <v>206938.40442681126</v>
      </c>
      <c r="Y256" s="32"/>
      <c r="Z256" s="32">
        <f t="shared" si="59"/>
        <v>246</v>
      </c>
      <c r="AA256" s="32">
        <f t="shared" si="54"/>
        <v>0</v>
      </c>
      <c r="AB256" s="32">
        <f t="shared" si="55"/>
        <v>0</v>
      </c>
      <c r="AC256" s="32">
        <f t="shared" si="56"/>
        <v>0</v>
      </c>
      <c r="AD256" s="32">
        <f t="shared" si="57"/>
        <v>286060.87074018002</v>
      </c>
    </row>
    <row r="257" spans="1:30" ht="15.75" thickBot="1" x14ac:dyDescent="0.3">
      <c r="A257" s="7">
        <v>247</v>
      </c>
      <c r="B257" s="14">
        <f t="shared" si="48"/>
        <v>12452656.205712348</v>
      </c>
      <c r="C257" s="19">
        <f t="shared" si="49"/>
        <v>156297.29182328976</v>
      </c>
      <c r="D257" s="14">
        <f>Beg_Balance*I_Period</f>
        <v>83017.708038082332</v>
      </c>
      <c r="E257" s="15">
        <f>ABS(Scheduled_PMT-Accrued_Interest)</f>
        <v>73279.583785207433</v>
      </c>
      <c r="F257" s="17">
        <f>IF(time&lt;=30,1-(1-Use_CPR*time/30)^(1/12),1-(1-Use_CPR)^(1/12))</f>
        <v>1.0596241035318976E-2</v>
      </c>
      <c r="G257" s="16">
        <f>SMM*(Beg_Balance-Scheduled_Principal)</f>
        <v>131174.85855293277</v>
      </c>
      <c r="H257" s="14">
        <f>Service_Fee*Beg_Balance/12</f>
        <v>5188.6067523801457</v>
      </c>
      <c r="I257" s="15">
        <f>Scheduled_Principal+Prepaid_Principal</f>
        <v>204454.44233814022</v>
      </c>
      <c r="J257" s="14">
        <f>Accrued_Interest-servicefee</f>
        <v>77829.101285702185</v>
      </c>
      <c r="K257" s="21">
        <f>Total_Principal+Net_Interest</f>
        <v>282283.54362384242</v>
      </c>
      <c r="M257" s="33">
        <f t="shared" si="50"/>
        <v>0</v>
      </c>
      <c r="N257" s="30">
        <f>(I-Service_Fee)/12*M257</f>
        <v>0</v>
      </c>
      <c r="O257" s="35">
        <f t="shared" si="45"/>
        <v>0</v>
      </c>
      <c r="P257" s="33">
        <f t="shared" si="58"/>
        <v>0</v>
      </c>
      <c r="Q257" s="30">
        <f>(I-Service_Fee)/12*P257</f>
        <v>0</v>
      </c>
      <c r="R257" s="34">
        <f t="shared" si="46"/>
        <v>0</v>
      </c>
      <c r="S257" s="33">
        <f t="shared" si="51"/>
        <v>0</v>
      </c>
      <c r="T257" s="30">
        <f>(I-Service_Fee)/12*S257</f>
        <v>0</v>
      </c>
      <c r="U257" s="35">
        <f t="shared" si="47"/>
        <v>0</v>
      </c>
      <c r="V257" s="34">
        <f t="shared" si="52"/>
        <v>12452656.205712192</v>
      </c>
      <c r="W257" s="30">
        <f>(I-Service_Fee)/12*V257</f>
        <v>77829.101285701196</v>
      </c>
      <c r="X257" s="35">
        <f t="shared" si="53"/>
        <v>204454.44233814022</v>
      </c>
      <c r="Y257" s="32"/>
      <c r="Z257" s="32">
        <f t="shared" si="59"/>
        <v>247</v>
      </c>
      <c r="AA257" s="32">
        <f t="shared" si="54"/>
        <v>0</v>
      </c>
      <c r="AB257" s="32">
        <f t="shared" si="55"/>
        <v>0</v>
      </c>
      <c r="AC257" s="32">
        <f t="shared" si="56"/>
        <v>0</v>
      </c>
      <c r="AD257" s="32">
        <f t="shared" si="57"/>
        <v>282283.54362384143</v>
      </c>
    </row>
    <row r="258" spans="1:30" ht="15.75" thickBot="1" x14ac:dyDescent="0.3">
      <c r="A258" s="7">
        <v>248</v>
      </c>
      <c r="B258" s="14">
        <f t="shared" si="48"/>
        <v>12248201.763374208</v>
      </c>
      <c r="C258" s="19">
        <f t="shared" si="49"/>
        <v>154641.1280459626</v>
      </c>
      <c r="D258" s="14">
        <f>Beg_Balance*I_Period</f>
        <v>81654.678422494719</v>
      </c>
      <c r="E258" s="15">
        <f>ABS(Scheduled_PMT-Accrued_Interest)</f>
        <v>72986.449623467881</v>
      </c>
      <c r="F258" s="17">
        <f>IF(time&lt;=30,1-(1-Use_CPR*time/30)^(1/12),1-(1-Use_CPR)^(1/12))</f>
        <v>1.0596241035318976E-2</v>
      </c>
      <c r="G258" s="16">
        <f>SMM*(Beg_Balance-Scheduled_Principal)</f>
        <v>129011.5161214096</v>
      </c>
      <c r="H258" s="14">
        <f>Service_Fee*Beg_Balance/12</f>
        <v>5103.4174014059199</v>
      </c>
      <c r="I258" s="15">
        <f>Scheduled_Principal+Prepaid_Principal</f>
        <v>201997.96574487747</v>
      </c>
      <c r="J258" s="14">
        <f>Accrued_Interest-servicefee</f>
        <v>76551.261021088794</v>
      </c>
      <c r="K258" s="21">
        <f>Total_Principal+Net_Interest</f>
        <v>278549.22676596628</v>
      </c>
      <c r="M258" s="33">
        <f t="shared" si="50"/>
        <v>0</v>
      </c>
      <c r="N258" s="30">
        <f>(I-Service_Fee)/12*M258</f>
        <v>0</v>
      </c>
      <c r="O258" s="35">
        <f t="shared" si="45"/>
        <v>0</v>
      </c>
      <c r="P258" s="33">
        <f t="shared" si="58"/>
        <v>0</v>
      </c>
      <c r="Q258" s="30">
        <f>(I-Service_Fee)/12*P258</f>
        <v>0</v>
      </c>
      <c r="R258" s="34">
        <f t="shared" si="46"/>
        <v>0</v>
      </c>
      <c r="S258" s="33">
        <f t="shared" si="51"/>
        <v>0</v>
      </c>
      <c r="T258" s="30">
        <f>(I-Service_Fee)/12*S258</f>
        <v>0</v>
      </c>
      <c r="U258" s="35">
        <f t="shared" si="47"/>
        <v>0</v>
      </c>
      <c r="V258" s="34">
        <f t="shared" si="52"/>
        <v>12248201.763374051</v>
      </c>
      <c r="W258" s="30">
        <f>(I-Service_Fee)/12*V258</f>
        <v>76551.261021087819</v>
      </c>
      <c r="X258" s="35">
        <f t="shared" si="53"/>
        <v>201997.96574487747</v>
      </c>
      <c r="Y258" s="32"/>
      <c r="Z258" s="32">
        <f t="shared" si="59"/>
        <v>248</v>
      </c>
      <c r="AA258" s="32">
        <f t="shared" si="54"/>
        <v>0</v>
      </c>
      <c r="AB258" s="32">
        <f t="shared" si="55"/>
        <v>0</v>
      </c>
      <c r="AC258" s="32">
        <f t="shared" si="56"/>
        <v>0</v>
      </c>
      <c r="AD258" s="32">
        <f t="shared" si="57"/>
        <v>278549.22676596529</v>
      </c>
    </row>
    <row r="259" spans="1:30" ht="15.75" thickBot="1" x14ac:dyDescent="0.3">
      <c r="A259" s="7">
        <v>249</v>
      </c>
      <c r="B259" s="14">
        <f t="shared" si="48"/>
        <v>12046203.79762933</v>
      </c>
      <c r="C259" s="19">
        <f t="shared" si="49"/>
        <v>153002.51337921398</v>
      </c>
      <c r="D259" s="14">
        <f>Beg_Balance*I_Period</f>
        <v>80308.025317528867</v>
      </c>
      <c r="E259" s="15">
        <f>ABS(Scheduled_PMT-Accrued_Interest)</f>
        <v>72694.488061685115</v>
      </c>
      <c r="F259" s="17">
        <f>IF(time&lt;=30,1-(1-Use_CPR*time/30)^(1/12),1-(1-Use_CPR)^(1/12))</f>
        <v>1.0596241035318976E-2</v>
      </c>
      <c r="G259" s="16">
        <f>SMM*(Beg_Balance-Scheduled_Principal)</f>
        <v>126874.19068281447</v>
      </c>
      <c r="H259" s="14">
        <f>Service_Fee*Beg_Balance/12</f>
        <v>5019.2515823455542</v>
      </c>
      <c r="I259" s="15">
        <f>Scheduled_Principal+Prepaid_Principal</f>
        <v>199568.67874449957</v>
      </c>
      <c r="J259" s="14">
        <f>Accrued_Interest-servicefee</f>
        <v>75288.77373518332</v>
      </c>
      <c r="K259" s="21">
        <f>Total_Principal+Net_Interest</f>
        <v>274857.45247968286</v>
      </c>
      <c r="M259" s="33">
        <f t="shared" si="50"/>
        <v>0</v>
      </c>
      <c r="N259" s="30">
        <f>(I-Service_Fee)/12*M259</f>
        <v>0</v>
      </c>
      <c r="O259" s="35">
        <f t="shared" si="45"/>
        <v>0</v>
      </c>
      <c r="P259" s="33">
        <f t="shared" si="58"/>
        <v>0</v>
      </c>
      <c r="Q259" s="30">
        <f>(I-Service_Fee)/12*P259</f>
        <v>0</v>
      </c>
      <c r="R259" s="34">
        <f t="shared" si="46"/>
        <v>0</v>
      </c>
      <c r="S259" s="33">
        <f t="shared" si="51"/>
        <v>0</v>
      </c>
      <c r="T259" s="30">
        <f>(I-Service_Fee)/12*S259</f>
        <v>0</v>
      </c>
      <c r="U259" s="35">
        <f t="shared" si="47"/>
        <v>0</v>
      </c>
      <c r="V259" s="34">
        <f t="shared" si="52"/>
        <v>12046203.797629174</v>
      </c>
      <c r="W259" s="30">
        <f>(I-Service_Fee)/12*V259</f>
        <v>75288.773735182331</v>
      </c>
      <c r="X259" s="35">
        <f t="shared" si="53"/>
        <v>199568.67874449957</v>
      </c>
      <c r="Y259" s="32"/>
      <c r="Z259" s="32">
        <f t="shared" si="59"/>
        <v>249</v>
      </c>
      <c r="AA259" s="32">
        <f t="shared" si="54"/>
        <v>0</v>
      </c>
      <c r="AB259" s="32">
        <f t="shared" si="55"/>
        <v>0</v>
      </c>
      <c r="AC259" s="32">
        <f t="shared" si="56"/>
        <v>0</v>
      </c>
      <c r="AD259" s="32">
        <f t="shared" si="57"/>
        <v>274857.45247968193</v>
      </c>
    </row>
    <row r="260" spans="1:30" ht="15.75" thickBot="1" x14ac:dyDescent="0.3">
      <c r="A260" s="7">
        <v>250</v>
      </c>
      <c r="B260" s="14">
        <f t="shared" si="48"/>
        <v>11846635.118884832</v>
      </c>
      <c r="C260" s="19">
        <f t="shared" si="49"/>
        <v>151381.26186843819</v>
      </c>
      <c r="D260" s="14">
        <f>Beg_Balance*I_Period</f>
        <v>78977.567459232218</v>
      </c>
      <c r="E260" s="15">
        <f>ABS(Scheduled_PMT-Accrued_Interest)</f>
        <v>72403.694409205971</v>
      </c>
      <c r="F260" s="17">
        <f>IF(time&lt;=30,1-(1-Use_CPR*time/30)^(1/12),1-(1-Use_CPR)^(1/12))</f>
        <v>1.0596241035318976E-2</v>
      </c>
      <c r="G260" s="16">
        <f>SMM*(Beg_Balance-Scheduled_Principal)</f>
        <v>124762.59417937082</v>
      </c>
      <c r="H260" s="14">
        <f>Service_Fee*Beg_Balance/12</f>
        <v>4936.0979662020136</v>
      </c>
      <c r="I260" s="15">
        <f>Scheduled_Principal+Prepaid_Principal</f>
        <v>197166.28858857678</v>
      </c>
      <c r="J260" s="14">
        <f>Accrued_Interest-servicefee</f>
        <v>74041.469493030207</v>
      </c>
      <c r="K260" s="21">
        <f>Total_Principal+Net_Interest</f>
        <v>271207.758081607</v>
      </c>
      <c r="M260" s="33">
        <f t="shared" si="50"/>
        <v>0</v>
      </c>
      <c r="N260" s="30">
        <f>(I-Service_Fee)/12*M260</f>
        <v>0</v>
      </c>
      <c r="O260" s="35">
        <f t="shared" si="45"/>
        <v>0</v>
      </c>
      <c r="P260" s="33">
        <f t="shared" si="58"/>
        <v>0</v>
      </c>
      <c r="Q260" s="30">
        <f>(I-Service_Fee)/12*P260</f>
        <v>0</v>
      </c>
      <c r="R260" s="34">
        <f t="shared" si="46"/>
        <v>0</v>
      </c>
      <c r="S260" s="33">
        <f t="shared" si="51"/>
        <v>0</v>
      </c>
      <c r="T260" s="30">
        <f>(I-Service_Fee)/12*S260</f>
        <v>0</v>
      </c>
      <c r="U260" s="35">
        <f t="shared" si="47"/>
        <v>0</v>
      </c>
      <c r="V260" s="34">
        <f t="shared" si="52"/>
        <v>11846635.118884675</v>
      </c>
      <c r="W260" s="30">
        <f>(I-Service_Fee)/12*V260</f>
        <v>74041.469493029217</v>
      </c>
      <c r="X260" s="35">
        <f t="shared" si="53"/>
        <v>197166.28858857678</v>
      </c>
      <c r="Y260" s="32"/>
      <c r="Z260" s="32">
        <f t="shared" si="59"/>
        <v>250</v>
      </c>
      <c r="AA260" s="32">
        <f t="shared" si="54"/>
        <v>0</v>
      </c>
      <c r="AB260" s="32">
        <f t="shared" si="55"/>
        <v>0</v>
      </c>
      <c r="AC260" s="32">
        <f t="shared" si="56"/>
        <v>0</v>
      </c>
      <c r="AD260" s="32">
        <f t="shared" si="57"/>
        <v>271207.75808160601</v>
      </c>
    </row>
    <row r="261" spans="1:30" ht="15.75" thickBot="1" x14ac:dyDescent="0.3">
      <c r="A261" s="7">
        <v>251</v>
      </c>
      <c r="B261" s="14">
        <f t="shared" si="48"/>
        <v>11649468.830296256</v>
      </c>
      <c r="C261" s="19">
        <f t="shared" si="49"/>
        <v>149777.1895294495</v>
      </c>
      <c r="D261" s="14">
        <f>Beg_Balance*I_Period</f>
        <v>77663.125535308369</v>
      </c>
      <c r="E261" s="15">
        <f>ABS(Scheduled_PMT-Accrued_Interest)</f>
        <v>72114.063994141135</v>
      </c>
      <c r="F261" s="17">
        <f>IF(time&lt;=30,1-(1-Use_CPR*time/30)^(1/12),1-(1-Use_CPR)^(1/12))</f>
        <v>1.0596241035318976E-2</v>
      </c>
      <c r="G261" s="16">
        <f>SMM*(Beg_Balance-Scheduled_Principal)</f>
        <v>122676.44165513619</v>
      </c>
      <c r="H261" s="14">
        <f>Service_Fee*Beg_Balance/12</f>
        <v>4853.9453459567731</v>
      </c>
      <c r="I261" s="15">
        <f>Scheduled_Principal+Prepaid_Principal</f>
        <v>194790.50564927733</v>
      </c>
      <c r="J261" s="14">
        <f>Accrued_Interest-servicefee</f>
        <v>72809.180189351595</v>
      </c>
      <c r="K261" s="21">
        <f>Total_Principal+Net_Interest</f>
        <v>267599.68583862891</v>
      </c>
      <c r="M261" s="33">
        <f t="shared" si="50"/>
        <v>0</v>
      </c>
      <c r="N261" s="30">
        <f>(I-Service_Fee)/12*M261</f>
        <v>0</v>
      </c>
      <c r="O261" s="35">
        <f t="shared" si="45"/>
        <v>0</v>
      </c>
      <c r="P261" s="33">
        <f t="shared" si="58"/>
        <v>0</v>
      </c>
      <c r="Q261" s="30">
        <f>(I-Service_Fee)/12*P261</f>
        <v>0</v>
      </c>
      <c r="R261" s="34">
        <f t="shared" si="46"/>
        <v>0</v>
      </c>
      <c r="S261" s="33">
        <f t="shared" si="51"/>
        <v>0</v>
      </c>
      <c r="T261" s="30">
        <f>(I-Service_Fee)/12*S261</f>
        <v>0</v>
      </c>
      <c r="U261" s="35">
        <f t="shared" si="47"/>
        <v>0</v>
      </c>
      <c r="V261" s="34">
        <f t="shared" si="52"/>
        <v>11649468.830296099</v>
      </c>
      <c r="W261" s="30">
        <f>(I-Service_Fee)/12*V261</f>
        <v>72809.18018935062</v>
      </c>
      <c r="X261" s="35">
        <f t="shared" si="53"/>
        <v>194790.50564927733</v>
      </c>
      <c r="Y261" s="32"/>
      <c r="Z261" s="32">
        <f t="shared" si="59"/>
        <v>251</v>
      </c>
      <c r="AA261" s="32">
        <f t="shared" si="54"/>
        <v>0</v>
      </c>
      <c r="AB261" s="32">
        <f t="shared" si="55"/>
        <v>0</v>
      </c>
      <c r="AC261" s="32">
        <f t="shared" si="56"/>
        <v>0</v>
      </c>
      <c r="AD261" s="32">
        <f t="shared" si="57"/>
        <v>267599.68583862798</v>
      </c>
    </row>
    <row r="262" spans="1:30" ht="15.75" thickBot="1" x14ac:dyDescent="0.3">
      <c r="A262" s="7">
        <v>252</v>
      </c>
      <c r="B262" s="14">
        <f t="shared" si="48"/>
        <v>11454678.324646978</v>
      </c>
      <c r="C262" s="19">
        <f t="shared" si="49"/>
        <v>148190.11432760279</v>
      </c>
      <c r="D262" s="14">
        <f>Beg_Balance*I_Period</f>
        <v>76364.522164313195</v>
      </c>
      <c r="E262" s="15">
        <f>ABS(Scheduled_PMT-Accrued_Interest)</f>
        <v>71825.592163289592</v>
      </c>
      <c r="F262" s="17">
        <f>IF(time&lt;=30,1-(1-Use_CPR*time/30)^(1/12),1-(1-Use_CPR)^(1/12))</f>
        <v>1.0596241035318976E-2</v>
      </c>
      <c r="G262" s="16">
        <f>SMM*(Beg_Balance-Scheduled_Principal)</f>
        <v>120615.4512229364</v>
      </c>
      <c r="H262" s="14">
        <f>Service_Fee*Beg_Balance/12</f>
        <v>4772.7826352695747</v>
      </c>
      <c r="I262" s="15">
        <f>Scheduled_Principal+Prepaid_Principal</f>
        <v>192441.043386226</v>
      </c>
      <c r="J262" s="14">
        <f>Accrued_Interest-servicefee</f>
        <v>71591.739529043625</v>
      </c>
      <c r="K262" s="21">
        <f>Total_Principal+Net_Interest</f>
        <v>264032.78291526961</v>
      </c>
      <c r="M262" s="33">
        <f t="shared" si="50"/>
        <v>0</v>
      </c>
      <c r="N262" s="30">
        <f>(I-Service_Fee)/12*M262</f>
        <v>0</v>
      </c>
      <c r="O262" s="35">
        <f t="shared" si="45"/>
        <v>0</v>
      </c>
      <c r="P262" s="33">
        <f t="shared" si="58"/>
        <v>0</v>
      </c>
      <c r="Q262" s="30">
        <f>(I-Service_Fee)/12*P262</f>
        <v>0</v>
      </c>
      <c r="R262" s="34">
        <f t="shared" si="46"/>
        <v>0</v>
      </c>
      <c r="S262" s="33">
        <f t="shared" si="51"/>
        <v>0</v>
      </c>
      <c r="T262" s="30">
        <f>(I-Service_Fee)/12*S262</f>
        <v>0</v>
      </c>
      <c r="U262" s="35">
        <f t="shared" si="47"/>
        <v>0</v>
      </c>
      <c r="V262" s="34">
        <f t="shared" si="52"/>
        <v>11454678.324646821</v>
      </c>
      <c r="W262" s="30">
        <f>(I-Service_Fee)/12*V262</f>
        <v>71591.739529042621</v>
      </c>
      <c r="X262" s="35">
        <f t="shared" si="53"/>
        <v>192441.043386226</v>
      </c>
      <c r="Y262" s="32"/>
      <c r="Z262" s="32">
        <f t="shared" si="59"/>
        <v>252</v>
      </c>
      <c r="AA262" s="32">
        <f t="shared" si="54"/>
        <v>0</v>
      </c>
      <c r="AB262" s="32">
        <f t="shared" si="55"/>
        <v>0</v>
      </c>
      <c r="AC262" s="32">
        <f t="shared" si="56"/>
        <v>0</v>
      </c>
      <c r="AD262" s="32">
        <f t="shared" si="57"/>
        <v>264032.78291526862</v>
      </c>
    </row>
    <row r="263" spans="1:30" ht="15.75" thickBot="1" x14ac:dyDescent="0.3">
      <c r="A263" s="7">
        <v>253</v>
      </c>
      <c r="B263" s="14">
        <f t="shared" si="48"/>
        <v>11262237.281260751</v>
      </c>
      <c r="C263" s="19">
        <f t="shared" si="49"/>
        <v>146619.85615713603</v>
      </c>
      <c r="D263" s="14">
        <f>Beg_Balance*I_Period</f>
        <v>75081.581875071686</v>
      </c>
      <c r="E263" s="15">
        <f>ABS(Scheduled_PMT-Accrued_Interest)</f>
        <v>71538.274282064347</v>
      </c>
      <c r="F263" s="17">
        <f>IF(time&lt;=30,1-(1-Use_CPR*time/30)^(1/12),1-(1-Use_CPR)^(1/12))</f>
        <v>1.0596241035318976E-2</v>
      </c>
      <c r="G263" s="16">
        <f>SMM*(Beg_Balance-Scheduled_Principal)</f>
        <v>118579.34403165088</v>
      </c>
      <c r="H263" s="14">
        <f>Service_Fee*Beg_Balance/12</f>
        <v>4692.5988671919795</v>
      </c>
      <c r="I263" s="15">
        <f>Scheduled_Principal+Prepaid_Principal</f>
        <v>190117.61831371521</v>
      </c>
      <c r="J263" s="14">
        <f>Accrued_Interest-servicefee</f>
        <v>70388.983007879709</v>
      </c>
      <c r="K263" s="21">
        <f>Total_Principal+Net_Interest</f>
        <v>260506.60132159491</v>
      </c>
      <c r="M263" s="33">
        <f t="shared" si="50"/>
        <v>0</v>
      </c>
      <c r="N263" s="30">
        <f>(I-Service_Fee)/12*M263</f>
        <v>0</v>
      </c>
      <c r="O263" s="35">
        <f t="shared" si="45"/>
        <v>0</v>
      </c>
      <c r="P263" s="33">
        <f t="shared" si="58"/>
        <v>0</v>
      </c>
      <c r="Q263" s="30">
        <f>(I-Service_Fee)/12*P263</f>
        <v>0</v>
      </c>
      <c r="R263" s="34">
        <f t="shared" si="46"/>
        <v>0</v>
      </c>
      <c r="S263" s="33">
        <f t="shared" si="51"/>
        <v>0</v>
      </c>
      <c r="T263" s="30">
        <f>(I-Service_Fee)/12*S263</f>
        <v>0</v>
      </c>
      <c r="U263" s="35">
        <f t="shared" si="47"/>
        <v>0</v>
      </c>
      <c r="V263" s="34">
        <f t="shared" si="52"/>
        <v>11262237.281260595</v>
      </c>
      <c r="W263" s="30">
        <f>(I-Service_Fee)/12*V263</f>
        <v>70388.983007878705</v>
      </c>
      <c r="X263" s="35">
        <f t="shared" si="53"/>
        <v>190117.61831371521</v>
      </c>
      <c r="Y263" s="32"/>
      <c r="Z263" s="32">
        <f t="shared" si="59"/>
        <v>253</v>
      </c>
      <c r="AA263" s="32">
        <f t="shared" si="54"/>
        <v>0</v>
      </c>
      <c r="AB263" s="32">
        <f t="shared" si="55"/>
        <v>0</v>
      </c>
      <c r="AC263" s="32">
        <f t="shared" si="56"/>
        <v>0</v>
      </c>
      <c r="AD263" s="32">
        <f t="shared" si="57"/>
        <v>260506.60132159392</v>
      </c>
    </row>
    <row r="264" spans="1:30" ht="15.75" thickBot="1" x14ac:dyDescent="0.3">
      <c r="A264" s="7">
        <v>254</v>
      </c>
      <c r="B264" s="14">
        <f t="shared" si="48"/>
        <v>11072119.662947036</v>
      </c>
      <c r="C264" s="19">
        <f t="shared" si="49"/>
        <v>145066.23682073125</v>
      </c>
      <c r="D264" s="14">
        <f>Beg_Balance*I_Period</f>
        <v>73814.131086313573</v>
      </c>
      <c r="E264" s="15">
        <f>ABS(Scheduled_PMT-Accrued_Interest)</f>
        <v>71252.105734417681</v>
      </c>
      <c r="F264" s="17">
        <f>IF(time&lt;=30,1-(1-Use_CPR*time/30)^(1/12),1-(1-Use_CPR)^(1/12))</f>
        <v>1.0596241035318976E-2</v>
      </c>
      <c r="G264" s="16">
        <f>SMM*(Beg_Balance-Scheduled_Principal)</f>
        <v>116567.84423384558</v>
      </c>
      <c r="H264" s="14">
        <f>Service_Fee*Beg_Balance/12</f>
        <v>4613.3831928945983</v>
      </c>
      <c r="I264" s="15">
        <f>Scheduled_Principal+Prepaid_Principal</f>
        <v>187819.94996826327</v>
      </c>
      <c r="J264" s="14">
        <f>Accrued_Interest-servicefee</f>
        <v>69200.747893418971</v>
      </c>
      <c r="K264" s="21">
        <f>Total_Principal+Net_Interest</f>
        <v>257020.69786168225</v>
      </c>
      <c r="M264" s="33">
        <f t="shared" si="50"/>
        <v>0</v>
      </c>
      <c r="N264" s="30">
        <f>(I-Service_Fee)/12*M264</f>
        <v>0</v>
      </c>
      <c r="O264" s="35">
        <f t="shared" si="45"/>
        <v>0</v>
      </c>
      <c r="P264" s="33">
        <f t="shared" si="58"/>
        <v>0</v>
      </c>
      <c r="Q264" s="30">
        <f>(I-Service_Fee)/12*P264</f>
        <v>0</v>
      </c>
      <c r="R264" s="34">
        <f t="shared" si="46"/>
        <v>0</v>
      </c>
      <c r="S264" s="33">
        <f t="shared" si="51"/>
        <v>0</v>
      </c>
      <c r="T264" s="30">
        <f>(I-Service_Fee)/12*S264</f>
        <v>0</v>
      </c>
      <c r="U264" s="35">
        <f t="shared" si="47"/>
        <v>0</v>
      </c>
      <c r="V264" s="34">
        <f t="shared" si="52"/>
        <v>11072119.66294688</v>
      </c>
      <c r="W264" s="30">
        <f>(I-Service_Fee)/12*V264</f>
        <v>69200.747893417996</v>
      </c>
      <c r="X264" s="35">
        <f t="shared" si="53"/>
        <v>187819.94996826327</v>
      </c>
      <c r="Y264" s="32"/>
      <c r="Z264" s="32">
        <f t="shared" si="59"/>
        <v>254</v>
      </c>
      <c r="AA264" s="32">
        <f t="shared" si="54"/>
        <v>0</v>
      </c>
      <c r="AB264" s="32">
        <f t="shared" si="55"/>
        <v>0</v>
      </c>
      <c r="AC264" s="32">
        <f t="shared" si="56"/>
        <v>0</v>
      </c>
      <c r="AD264" s="32">
        <f t="shared" si="57"/>
        <v>257020.69786168128</v>
      </c>
    </row>
    <row r="265" spans="1:30" ht="15.75" thickBot="1" x14ac:dyDescent="0.3">
      <c r="A265" s="7">
        <v>255</v>
      </c>
      <c r="B265" s="14">
        <f t="shared" si="48"/>
        <v>10884299.712978773</v>
      </c>
      <c r="C265" s="19">
        <f t="shared" si="49"/>
        <v>143529.08000929211</v>
      </c>
      <c r="D265" s="14">
        <f>Beg_Balance*I_Period</f>
        <v>72561.998086525156</v>
      </c>
      <c r="E265" s="15">
        <f>ABS(Scheduled_PMT-Accrued_Interest)</f>
        <v>70967.081922766956</v>
      </c>
      <c r="F265" s="17">
        <f>IF(time&lt;=30,1-(1-Use_CPR*time/30)^(1/12),1-(1-Use_CPR)^(1/12))</f>
        <v>1.0596241035318976E-2</v>
      </c>
      <c r="G265" s="16">
        <f>SMM*(Beg_Balance-Scheduled_Principal)</f>
        <v>114580.67895374935</v>
      </c>
      <c r="H265" s="14">
        <f>Service_Fee*Beg_Balance/12</f>
        <v>4535.1248804078223</v>
      </c>
      <c r="I265" s="15">
        <f>Scheduled_Principal+Prepaid_Principal</f>
        <v>185547.76087651629</v>
      </c>
      <c r="J265" s="14">
        <f>Accrued_Interest-servicefee</f>
        <v>68026.873206117336</v>
      </c>
      <c r="K265" s="21">
        <f>Total_Principal+Net_Interest</f>
        <v>253574.63408263362</v>
      </c>
      <c r="M265" s="33">
        <f t="shared" si="50"/>
        <v>0</v>
      </c>
      <c r="N265" s="30">
        <f>(I-Service_Fee)/12*M265</f>
        <v>0</v>
      </c>
      <c r="O265" s="35">
        <f t="shared" si="45"/>
        <v>0</v>
      </c>
      <c r="P265" s="33">
        <f t="shared" si="58"/>
        <v>0</v>
      </c>
      <c r="Q265" s="30">
        <f>(I-Service_Fee)/12*P265</f>
        <v>0</v>
      </c>
      <c r="R265" s="34">
        <f t="shared" si="46"/>
        <v>0</v>
      </c>
      <c r="S265" s="33">
        <f t="shared" si="51"/>
        <v>0</v>
      </c>
      <c r="T265" s="30">
        <f>(I-Service_Fee)/12*S265</f>
        <v>0</v>
      </c>
      <c r="U265" s="35">
        <f t="shared" si="47"/>
        <v>0</v>
      </c>
      <c r="V265" s="34">
        <f t="shared" si="52"/>
        <v>10884299.712978616</v>
      </c>
      <c r="W265" s="30">
        <f>(I-Service_Fee)/12*V265</f>
        <v>68026.873206116346</v>
      </c>
      <c r="X265" s="35">
        <f t="shared" si="53"/>
        <v>185547.76087651629</v>
      </c>
      <c r="Y265" s="32"/>
      <c r="Z265" s="32">
        <f t="shared" si="59"/>
        <v>255</v>
      </c>
      <c r="AA265" s="32">
        <f t="shared" si="54"/>
        <v>0</v>
      </c>
      <c r="AB265" s="32">
        <f t="shared" si="55"/>
        <v>0</v>
      </c>
      <c r="AC265" s="32">
        <f t="shared" si="56"/>
        <v>0</v>
      </c>
      <c r="AD265" s="32">
        <f t="shared" si="57"/>
        <v>253574.63408263263</v>
      </c>
    </row>
    <row r="266" spans="1:30" ht="15.75" thickBot="1" x14ac:dyDescent="0.3">
      <c r="A266" s="7">
        <v>256</v>
      </c>
      <c r="B266" s="14">
        <f t="shared" si="48"/>
        <v>10698751.952102257</v>
      </c>
      <c r="C266" s="19">
        <f t="shared" si="49"/>
        <v>142008.21128193609</v>
      </c>
      <c r="D266" s="14">
        <f>Beg_Balance*I_Period</f>
        <v>71325.013014015058</v>
      </c>
      <c r="E266" s="15">
        <f>ABS(Scheduled_PMT-Accrued_Interest)</f>
        <v>70683.198267921034</v>
      </c>
      <c r="F266" s="17">
        <f>IF(time&lt;=30,1-(1-Use_CPR*time/30)^(1/12),1-(1-Use_CPR)^(1/12))</f>
        <v>1.0596241035318976E-2</v>
      </c>
      <c r="G266" s="16">
        <f>SMM*(Beg_Balance-Scheduled_Principal)</f>
        <v>112617.5782555708</v>
      </c>
      <c r="H266" s="14">
        <f>Service_Fee*Beg_Balance/12</f>
        <v>4457.8133133759402</v>
      </c>
      <c r="I266" s="15">
        <f>Scheduled_Principal+Prepaid_Principal</f>
        <v>183300.77652349183</v>
      </c>
      <c r="J266" s="14">
        <f>Accrued_Interest-servicefee</f>
        <v>66867.199700639118</v>
      </c>
      <c r="K266" s="21">
        <f>Total_Principal+Net_Interest</f>
        <v>250167.97622413095</v>
      </c>
      <c r="M266" s="33">
        <f t="shared" si="50"/>
        <v>0</v>
      </c>
      <c r="N266" s="30">
        <f>(I-Service_Fee)/12*M266</f>
        <v>0</v>
      </c>
      <c r="O266" s="35">
        <f t="shared" si="45"/>
        <v>0</v>
      </c>
      <c r="P266" s="33">
        <f t="shared" si="58"/>
        <v>0</v>
      </c>
      <c r="Q266" s="30">
        <f>(I-Service_Fee)/12*P266</f>
        <v>0</v>
      </c>
      <c r="R266" s="34">
        <f t="shared" si="46"/>
        <v>0</v>
      </c>
      <c r="S266" s="33">
        <f t="shared" si="51"/>
        <v>0</v>
      </c>
      <c r="T266" s="30">
        <f>(I-Service_Fee)/12*S266</f>
        <v>0</v>
      </c>
      <c r="U266" s="35">
        <f t="shared" si="47"/>
        <v>0</v>
      </c>
      <c r="V266" s="34">
        <f t="shared" si="52"/>
        <v>10698751.9521021</v>
      </c>
      <c r="W266" s="30">
        <f>(I-Service_Fee)/12*V266</f>
        <v>66867.199700638128</v>
      </c>
      <c r="X266" s="35">
        <f t="shared" si="53"/>
        <v>183300.77652349183</v>
      </c>
      <c r="Y266" s="32"/>
      <c r="Z266" s="32">
        <f t="shared" si="59"/>
        <v>256</v>
      </c>
      <c r="AA266" s="32">
        <f t="shared" si="54"/>
        <v>0</v>
      </c>
      <c r="AB266" s="32">
        <f t="shared" si="55"/>
        <v>0</v>
      </c>
      <c r="AC266" s="32">
        <f t="shared" si="56"/>
        <v>0</v>
      </c>
      <c r="AD266" s="32">
        <f t="shared" si="57"/>
        <v>250167.97622412996</v>
      </c>
    </row>
    <row r="267" spans="1:30" ht="15.75" thickBot="1" x14ac:dyDescent="0.3">
      <c r="A267" s="7">
        <v>257</v>
      </c>
      <c r="B267" s="14">
        <f t="shared" si="48"/>
        <v>10515451.175578766</v>
      </c>
      <c r="C267" s="19">
        <f t="shared" si="49"/>
        <v>140503.45804619815</v>
      </c>
      <c r="D267" s="14">
        <f>Beg_Balance*I_Period</f>
        <v>70103.007837191777</v>
      </c>
      <c r="E267" s="15">
        <f>ABS(Scheduled_PMT-Accrued_Interest)</f>
        <v>70400.450209006376</v>
      </c>
      <c r="F267" s="17">
        <f>IF(time&lt;=30,1-(1-Use_CPR*time/30)^(1/12),1-(1-Use_CPR)^(1/12))</f>
        <v>1.0596241035318976E-2</v>
      </c>
      <c r="G267" s="16">
        <f>SMM*(Beg_Balance-Scheduled_Principal)</f>
        <v>110678.27511215128</v>
      </c>
      <c r="H267" s="14">
        <f>Service_Fee*Beg_Balance/12</f>
        <v>4381.4379898244852</v>
      </c>
      <c r="I267" s="15">
        <f>Scheduled_Principal+Prepaid_Principal</f>
        <v>181078.72532115766</v>
      </c>
      <c r="J267" s="14">
        <f>Accrued_Interest-servicefee</f>
        <v>65721.569847367296</v>
      </c>
      <c r="K267" s="21">
        <f>Total_Principal+Net_Interest</f>
        <v>246800.29516852496</v>
      </c>
      <c r="M267" s="33">
        <f t="shared" si="50"/>
        <v>0</v>
      </c>
      <c r="N267" s="30">
        <f>(I-Service_Fee)/12*M267</f>
        <v>0</v>
      </c>
      <c r="O267" s="35">
        <f t="shared" si="45"/>
        <v>0</v>
      </c>
      <c r="P267" s="33">
        <f t="shared" si="58"/>
        <v>0</v>
      </c>
      <c r="Q267" s="30">
        <f>(I-Service_Fee)/12*P267</f>
        <v>0</v>
      </c>
      <c r="R267" s="34">
        <f t="shared" si="46"/>
        <v>0</v>
      </c>
      <c r="S267" s="33">
        <f t="shared" si="51"/>
        <v>0</v>
      </c>
      <c r="T267" s="30">
        <f>(I-Service_Fee)/12*S267</f>
        <v>0</v>
      </c>
      <c r="U267" s="35">
        <f t="shared" si="47"/>
        <v>0</v>
      </c>
      <c r="V267" s="34">
        <f t="shared" si="52"/>
        <v>10515451.175578609</v>
      </c>
      <c r="W267" s="30">
        <f>(I-Service_Fee)/12*V267</f>
        <v>65721.569847366307</v>
      </c>
      <c r="X267" s="35">
        <f t="shared" si="53"/>
        <v>181078.72532115766</v>
      </c>
      <c r="Y267" s="32"/>
      <c r="Z267" s="32">
        <f t="shared" si="59"/>
        <v>257</v>
      </c>
      <c r="AA267" s="32">
        <f t="shared" si="54"/>
        <v>0</v>
      </c>
      <c r="AB267" s="32">
        <f t="shared" si="55"/>
        <v>0</v>
      </c>
      <c r="AC267" s="32">
        <f t="shared" si="56"/>
        <v>0</v>
      </c>
      <c r="AD267" s="32">
        <f t="shared" si="57"/>
        <v>246800.29516852397</v>
      </c>
    </row>
    <row r="268" spans="1:30" ht="15.75" thickBot="1" x14ac:dyDescent="0.3">
      <c r="A268" s="7">
        <v>258</v>
      </c>
      <c r="B268" s="14">
        <f t="shared" si="48"/>
        <v>10334372.450257609</v>
      </c>
      <c r="C268" s="19">
        <f t="shared" si="49"/>
        <v>139014.64953844482</v>
      </c>
      <c r="D268" s="14">
        <f>Beg_Balance*I_Period</f>
        <v>68895.816335050724</v>
      </c>
      <c r="E268" s="15">
        <f>ABS(Scheduled_PMT-Accrued_Interest)</f>
        <v>70118.833203394097</v>
      </c>
      <c r="F268" s="17">
        <f>IF(time&lt;=30,1-(1-Use_CPR*time/30)^(1/12),1-(1-Use_CPR)^(1/12))</f>
        <v>1.0596241035318976E-2</v>
      </c>
      <c r="G268" s="16">
        <f>SMM*(Beg_Balance-Scheduled_Principal)</f>
        <v>108762.50537395109</v>
      </c>
      <c r="H268" s="14">
        <f>Service_Fee*Beg_Balance/12</f>
        <v>4305.9885209406702</v>
      </c>
      <c r="I268" s="15">
        <f>Scheduled_Principal+Prepaid_Principal</f>
        <v>178881.33857734519</v>
      </c>
      <c r="J268" s="14">
        <f>Accrued_Interest-servicefee</f>
        <v>64589.827814110053</v>
      </c>
      <c r="K268" s="21">
        <f>Total_Principal+Net_Interest</f>
        <v>243471.16639145525</v>
      </c>
      <c r="M268" s="33">
        <f t="shared" si="50"/>
        <v>0</v>
      </c>
      <c r="N268" s="30">
        <f>(I-Service_Fee)/12*M268</f>
        <v>0</v>
      </c>
      <c r="O268" s="35">
        <f t="shared" ref="O268:O331" si="60">MIN(M268,I268)</f>
        <v>0</v>
      </c>
      <c r="P268" s="33">
        <f t="shared" si="58"/>
        <v>0</v>
      </c>
      <c r="Q268" s="30">
        <f>(I-Service_Fee)/12*P268</f>
        <v>0</v>
      </c>
      <c r="R268" s="34">
        <f t="shared" ref="R268:R331" si="61">IF(M268-O268&gt;0,0,MIN(I268-O268,P268))</f>
        <v>0</v>
      </c>
      <c r="S268" s="33">
        <f t="shared" si="51"/>
        <v>0</v>
      </c>
      <c r="T268" s="30">
        <f>(I-Service_Fee)/12*S268</f>
        <v>0</v>
      </c>
      <c r="U268" s="35">
        <f t="shared" ref="U268:U331" si="62">IF(P268-R268&gt;0,0,MIN(I268-R268,S268))</f>
        <v>0</v>
      </c>
      <c r="V268" s="34">
        <f t="shared" si="52"/>
        <v>10334372.450257452</v>
      </c>
      <c r="W268" s="30">
        <f>(I-Service_Fee)/12*V268</f>
        <v>64589.82781410907</v>
      </c>
      <c r="X268" s="35">
        <f t="shared" si="53"/>
        <v>178881.33857734519</v>
      </c>
      <c r="Y268" s="32"/>
      <c r="Z268" s="32">
        <f t="shared" si="59"/>
        <v>258</v>
      </c>
      <c r="AA268" s="32">
        <f t="shared" si="54"/>
        <v>0</v>
      </c>
      <c r="AB268" s="32">
        <f t="shared" si="55"/>
        <v>0</v>
      </c>
      <c r="AC268" s="32">
        <f t="shared" si="56"/>
        <v>0</v>
      </c>
      <c r="AD268" s="32">
        <f t="shared" si="57"/>
        <v>243471.16639145426</v>
      </c>
    </row>
    <row r="269" spans="1:30" ht="15.75" thickBot="1" x14ac:dyDescent="0.3">
      <c r="A269" s="7">
        <v>259</v>
      </c>
      <c r="B269" s="14">
        <f t="shared" ref="B269:B332" si="63">B268-I268</f>
        <v>10155491.111680264</v>
      </c>
      <c r="C269" s="19">
        <f t="shared" ref="C269:C332" si="64">-PMT($C$6,$C$3-A268,B269,0)</f>
        <v>137541.6168044951</v>
      </c>
      <c r="D269" s="14">
        <f>Beg_Balance*I_Period</f>
        <v>67703.274077868424</v>
      </c>
      <c r="E269" s="15">
        <f>ABS(Scheduled_PMT-Accrued_Interest)</f>
        <v>69838.342726626681</v>
      </c>
      <c r="F269" s="17">
        <f>IF(time&lt;=30,1-(1-Use_CPR*time/30)^(1/12),1-(1-Use_CPR)^(1/12))</f>
        <v>1.0596241035318976E-2</v>
      </c>
      <c r="G269" s="16">
        <f>SMM*(Beg_Balance-Scheduled_Principal)</f>
        <v>106870.00773836498</v>
      </c>
      <c r="H269" s="14">
        <f>Service_Fee*Beg_Balance/12</f>
        <v>4231.4546298667765</v>
      </c>
      <c r="I269" s="15">
        <f>Scheduled_Principal+Prepaid_Principal</f>
        <v>176708.35046499164</v>
      </c>
      <c r="J269" s="14">
        <f>Accrued_Interest-servicefee</f>
        <v>63471.819448001646</v>
      </c>
      <c r="K269" s="21">
        <f>Total_Principal+Net_Interest</f>
        <v>240180.1699129933</v>
      </c>
      <c r="M269" s="33">
        <f t="shared" ref="M269:M332" si="65">M268-O268</f>
        <v>0</v>
      </c>
      <c r="N269" s="30">
        <f>(I-Service_Fee)/12*M269</f>
        <v>0</v>
      </c>
      <c r="O269" s="35">
        <f t="shared" si="60"/>
        <v>0</v>
      </c>
      <c r="P269" s="33">
        <f t="shared" si="58"/>
        <v>0</v>
      </c>
      <c r="Q269" s="30">
        <f>(I-Service_Fee)/12*P269</f>
        <v>0</v>
      </c>
      <c r="R269" s="34">
        <f t="shared" si="61"/>
        <v>0</v>
      </c>
      <c r="S269" s="33">
        <f t="shared" ref="S269:S332" si="66">S268-U268</f>
        <v>0</v>
      </c>
      <c r="T269" s="30">
        <f>(I-Service_Fee)/12*S269</f>
        <v>0</v>
      </c>
      <c r="U269" s="35">
        <f t="shared" si="62"/>
        <v>0</v>
      </c>
      <c r="V269" s="34">
        <f t="shared" ref="V269:V332" si="67">V268-X268</f>
        <v>10155491.111680107</v>
      </c>
      <c r="W269" s="30">
        <f>(I-Service_Fee)/12*V269</f>
        <v>63471.819448000664</v>
      </c>
      <c r="X269" s="35">
        <f t="shared" ref="X269:X332" si="68">IF(S269-U269&gt;0,0,MIN(I269-U269,V269))</f>
        <v>176708.35046499164</v>
      </c>
      <c r="Y269" s="32"/>
      <c r="Z269" s="32">
        <f t="shared" si="59"/>
        <v>259</v>
      </c>
      <c r="AA269" s="32">
        <f t="shared" ref="AA269:AA332" si="69">SUM(N269:O269)</f>
        <v>0</v>
      </c>
      <c r="AB269" s="32">
        <f t="shared" ref="AB269:AB332" si="70">SUM(Q269:R269)</f>
        <v>0</v>
      </c>
      <c r="AC269" s="32">
        <f t="shared" ref="AC269:AC332" si="71">SUM(T269:U269)</f>
        <v>0</v>
      </c>
      <c r="AD269" s="32">
        <f t="shared" ref="AD269:AD332" si="72">SUM(W269:X269)</f>
        <v>240180.16991299231</v>
      </c>
    </row>
    <row r="270" spans="1:30" ht="15.75" thickBot="1" x14ac:dyDescent="0.3">
      <c r="A270" s="7">
        <v>260</v>
      </c>
      <c r="B270" s="14">
        <f t="shared" si="63"/>
        <v>9978782.7612152714</v>
      </c>
      <c r="C270" s="19">
        <f t="shared" si="64"/>
        <v>136084.19268044716</v>
      </c>
      <c r="D270" s="14">
        <f>Beg_Balance*I_Period</f>
        <v>66525.21840810182</v>
      </c>
      <c r="E270" s="15">
        <f>ABS(Scheduled_PMT-Accrued_Interest)</f>
        <v>69558.974272345338</v>
      </c>
      <c r="F270" s="17">
        <f>IF(time&lt;=30,1-(1-Use_CPR*time/30)^(1/12),1-(1-Use_CPR)^(1/12))</f>
        <v>1.0596241035318976E-2</v>
      </c>
      <c r="G270" s="16">
        <f>SMM*(Beg_Balance-Scheduled_Principal)</f>
        <v>105000.52371936353</v>
      </c>
      <c r="H270" s="14">
        <f>Service_Fee*Beg_Balance/12</f>
        <v>4157.8261505063629</v>
      </c>
      <c r="I270" s="15">
        <f>Scheduled_Principal+Prepaid_Principal</f>
        <v>174559.49799170886</v>
      </c>
      <c r="J270" s="14">
        <f>Accrued_Interest-servicefee</f>
        <v>62367.392257595457</v>
      </c>
      <c r="K270" s="21">
        <f>Total_Principal+Net_Interest</f>
        <v>236926.89024930433</v>
      </c>
      <c r="M270" s="33">
        <f t="shared" si="65"/>
        <v>0</v>
      </c>
      <c r="N270" s="30">
        <f>(I-Service_Fee)/12*M270</f>
        <v>0</v>
      </c>
      <c r="O270" s="35">
        <f t="shared" si="60"/>
        <v>0</v>
      </c>
      <c r="P270" s="33">
        <f t="shared" ref="P270:P333" si="73">P269-R269</f>
        <v>0</v>
      </c>
      <c r="Q270" s="30">
        <f>(I-Service_Fee)/12*P270</f>
        <v>0</v>
      </c>
      <c r="R270" s="34">
        <f t="shared" si="61"/>
        <v>0</v>
      </c>
      <c r="S270" s="33">
        <f t="shared" si="66"/>
        <v>0</v>
      </c>
      <c r="T270" s="30">
        <f>(I-Service_Fee)/12*S270</f>
        <v>0</v>
      </c>
      <c r="U270" s="35">
        <f t="shared" si="62"/>
        <v>0</v>
      </c>
      <c r="V270" s="34">
        <f t="shared" si="67"/>
        <v>9978782.761215115</v>
      </c>
      <c r="W270" s="30">
        <f>(I-Service_Fee)/12*V270</f>
        <v>62367.39225759446</v>
      </c>
      <c r="X270" s="35">
        <f t="shared" si="68"/>
        <v>174559.49799170886</v>
      </c>
      <c r="Y270" s="32"/>
      <c r="Z270" s="32">
        <f t="shared" ref="Z270:Z333" si="74">Z269+1</f>
        <v>260</v>
      </c>
      <c r="AA270" s="32">
        <f t="shared" si="69"/>
        <v>0</v>
      </c>
      <c r="AB270" s="32">
        <f t="shared" si="70"/>
        <v>0</v>
      </c>
      <c r="AC270" s="32">
        <f t="shared" si="71"/>
        <v>0</v>
      </c>
      <c r="AD270" s="32">
        <f t="shared" si="72"/>
        <v>236926.89024930331</v>
      </c>
    </row>
    <row r="271" spans="1:30" ht="15.75" thickBot="1" x14ac:dyDescent="0.3">
      <c r="A271" s="7">
        <v>261</v>
      </c>
      <c r="B271" s="14">
        <f t="shared" si="63"/>
        <v>9804223.2632235624</v>
      </c>
      <c r="C271" s="19">
        <f t="shared" si="64"/>
        <v>134642.21177370838</v>
      </c>
      <c r="D271" s="14">
        <f>Beg_Balance*I_Period</f>
        <v>65361.488421490423</v>
      </c>
      <c r="E271" s="15">
        <f>ABS(Scheduled_PMT-Accrued_Interest)</f>
        <v>69280.723352217959</v>
      </c>
      <c r="F271" s="17">
        <f>IF(time&lt;=30,1-(1-Use_CPR*time/30)^(1/12),1-(1-Use_CPR)^(1/12))</f>
        <v>1.0596241035318976E-2</v>
      </c>
      <c r="G271" s="16">
        <f>SMM*(Beg_Balance-Scheduled_Principal)</f>
        <v>103153.79761745708</v>
      </c>
      <c r="H271" s="14">
        <f>Service_Fee*Beg_Balance/12</f>
        <v>4085.093026343151</v>
      </c>
      <c r="I271" s="15">
        <f>Scheduled_Principal+Prepaid_Principal</f>
        <v>172434.52096967504</v>
      </c>
      <c r="J271" s="14">
        <f>Accrued_Interest-servicefee</f>
        <v>61276.395395147272</v>
      </c>
      <c r="K271" s="21">
        <f>Total_Principal+Net_Interest</f>
        <v>233710.9163648223</v>
      </c>
      <c r="M271" s="33">
        <f t="shared" si="65"/>
        <v>0</v>
      </c>
      <c r="N271" s="30">
        <f>(I-Service_Fee)/12*M271</f>
        <v>0</v>
      </c>
      <c r="O271" s="35">
        <f t="shared" si="60"/>
        <v>0</v>
      </c>
      <c r="P271" s="33">
        <f t="shared" si="73"/>
        <v>0</v>
      </c>
      <c r="Q271" s="30">
        <f>(I-Service_Fee)/12*P271</f>
        <v>0</v>
      </c>
      <c r="R271" s="34">
        <f t="shared" si="61"/>
        <v>0</v>
      </c>
      <c r="S271" s="33">
        <f t="shared" si="66"/>
        <v>0</v>
      </c>
      <c r="T271" s="30">
        <f>(I-Service_Fee)/12*S271</f>
        <v>0</v>
      </c>
      <c r="U271" s="35">
        <f t="shared" si="62"/>
        <v>0</v>
      </c>
      <c r="V271" s="34">
        <f t="shared" si="67"/>
        <v>9804223.2632234059</v>
      </c>
      <c r="W271" s="30">
        <f>(I-Service_Fee)/12*V271</f>
        <v>61276.395395146283</v>
      </c>
      <c r="X271" s="35">
        <f t="shared" si="68"/>
        <v>172434.52096967504</v>
      </c>
      <c r="Y271" s="32"/>
      <c r="Z271" s="32">
        <f t="shared" si="74"/>
        <v>261</v>
      </c>
      <c r="AA271" s="32">
        <f t="shared" si="69"/>
        <v>0</v>
      </c>
      <c r="AB271" s="32">
        <f t="shared" si="70"/>
        <v>0</v>
      </c>
      <c r="AC271" s="32">
        <f t="shared" si="71"/>
        <v>0</v>
      </c>
      <c r="AD271" s="32">
        <f t="shared" si="72"/>
        <v>233710.91636482131</v>
      </c>
    </row>
    <row r="272" spans="1:30" ht="15.75" thickBot="1" x14ac:dyDescent="0.3">
      <c r="A272" s="7">
        <v>262</v>
      </c>
      <c r="B272" s="14">
        <f t="shared" si="63"/>
        <v>9631788.7422538865</v>
      </c>
      <c r="C272" s="19">
        <f t="shared" si="64"/>
        <v>133215.51044422566</v>
      </c>
      <c r="D272" s="14">
        <f>Beg_Balance*I_Period</f>
        <v>64211.92494835925</v>
      </c>
      <c r="E272" s="15">
        <f>ABS(Scheduled_PMT-Accrued_Interest)</f>
        <v>69003.585495866399</v>
      </c>
      <c r="F272" s="17">
        <f>IF(time&lt;=30,1-(1-Use_CPR*time/30)^(1/12),1-(1-Use_CPR)^(1/12))</f>
        <v>1.0596241035318976E-2</v>
      </c>
      <c r="G272" s="16">
        <f>SMM*(Beg_Balance-Scheduled_Principal)</f>
        <v>101329.57648997854</v>
      </c>
      <c r="H272" s="14">
        <f>Service_Fee*Beg_Balance/12</f>
        <v>4013.2453092724531</v>
      </c>
      <c r="I272" s="15">
        <f>Scheduled_Principal+Prepaid_Principal</f>
        <v>170333.16198584496</v>
      </c>
      <c r="J272" s="14">
        <f>Accrued_Interest-servicefee</f>
        <v>60198.679639086797</v>
      </c>
      <c r="K272" s="21">
        <f>Total_Principal+Net_Interest</f>
        <v>230531.84162493175</v>
      </c>
      <c r="M272" s="33">
        <f t="shared" si="65"/>
        <v>0</v>
      </c>
      <c r="N272" s="30">
        <f>(I-Service_Fee)/12*M272</f>
        <v>0</v>
      </c>
      <c r="O272" s="35">
        <f t="shared" si="60"/>
        <v>0</v>
      </c>
      <c r="P272" s="33">
        <f t="shared" si="73"/>
        <v>0</v>
      </c>
      <c r="Q272" s="30">
        <f>(I-Service_Fee)/12*P272</f>
        <v>0</v>
      </c>
      <c r="R272" s="34">
        <f t="shared" si="61"/>
        <v>0</v>
      </c>
      <c r="S272" s="33">
        <f t="shared" si="66"/>
        <v>0</v>
      </c>
      <c r="T272" s="30">
        <f>(I-Service_Fee)/12*S272</f>
        <v>0</v>
      </c>
      <c r="U272" s="35">
        <f t="shared" si="62"/>
        <v>0</v>
      </c>
      <c r="V272" s="34">
        <f t="shared" si="67"/>
        <v>9631788.7422537301</v>
      </c>
      <c r="W272" s="30">
        <f>(I-Service_Fee)/12*V272</f>
        <v>60198.679639085807</v>
      </c>
      <c r="X272" s="35">
        <f t="shared" si="68"/>
        <v>170333.16198584496</v>
      </c>
      <c r="Y272" s="32"/>
      <c r="Z272" s="32">
        <f t="shared" si="74"/>
        <v>262</v>
      </c>
      <c r="AA272" s="32">
        <f t="shared" si="69"/>
        <v>0</v>
      </c>
      <c r="AB272" s="32">
        <f t="shared" si="70"/>
        <v>0</v>
      </c>
      <c r="AC272" s="32">
        <f t="shared" si="71"/>
        <v>0</v>
      </c>
      <c r="AD272" s="32">
        <f t="shared" si="72"/>
        <v>230531.84162493076</v>
      </c>
    </row>
    <row r="273" spans="1:30" ht="15.75" thickBot="1" x14ac:dyDescent="0.3">
      <c r="A273" s="7">
        <v>263</v>
      </c>
      <c r="B273" s="14">
        <f t="shared" si="63"/>
        <v>9461455.5802680422</v>
      </c>
      <c r="C273" s="19">
        <f t="shared" si="64"/>
        <v>131803.9267859156</v>
      </c>
      <c r="D273" s="14">
        <f>Beg_Balance*I_Period</f>
        <v>63076.370535120288</v>
      </c>
      <c r="E273" s="15">
        <f>ABS(Scheduled_PMT-Accrued_Interest)</f>
        <v>68727.556250795315</v>
      </c>
      <c r="F273" s="17">
        <f>IF(time&lt;=30,1-(1-Use_CPR*time/30)^(1/12),1-(1-Use_CPR)^(1/12))</f>
        <v>1.0596241035318976E-2</v>
      </c>
      <c r="G273" s="16">
        <f>SMM*(Beg_Balance-Scheduled_Principal)</f>
        <v>99527.610121682068</v>
      </c>
      <c r="H273" s="14">
        <f>Service_Fee*Beg_Balance/12</f>
        <v>3942.2731584450175</v>
      </c>
      <c r="I273" s="15">
        <f>Scheduled_Principal+Prepaid_Principal</f>
        <v>168255.16637247737</v>
      </c>
      <c r="J273" s="14">
        <f>Accrued_Interest-servicefee</f>
        <v>59134.097376675272</v>
      </c>
      <c r="K273" s="21">
        <f>Total_Principal+Net_Interest</f>
        <v>227389.26374915265</v>
      </c>
      <c r="M273" s="33">
        <f t="shared" si="65"/>
        <v>0</v>
      </c>
      <c r="N273" s="30">
        <f>(I-Service_Fee)/12*M273</f>
        <v>0</v>
      </c>
      <c r="O273" s="35">
        <f t="shared" si="60"/>
        <v>0</v>
      </c>
      <c r="P273" s="33">
        <f t="shared" si="73"/>
        <v>0</v>
      </c>
      <c r="Q273" s="30">
        <f>(I-Service_Fee)/12*P273</f>
        <v>0</v>
      </c>
      <c r="R273" s="34">
        <f t="shared" si="61"/>
        <v>0</v>
      </c>
      <c r="S273" s="33">
        <f t="shared" si="66"/>
        <v>0</v>
      </c>
      <c r="T273" s="30">
        <f>(I-Service_Fee)/12*S273</f>
        <v>0</v>
      </c>
      <c r="U273" s="35">
        <f t="shared" si="62"/>
        <v>0</v>
      </c>
      <c r="V273" s="34">
        <f t="shared" si="67"/>
        <v>9461455.5802678857</v>
      </c>
      <c r="W273" s="30">
        <f>(I-Service_Fee)/12*V273</f>
        <v>59134.097376674283</v>
      </c>
      <c r="X273" s="35">
        <f t="shared" si="68"/>
        <v>168255.16637247737</v>
      </c>
      <c r="Y273" s="32"/>
      <c r="Z273" s="32">
        <f t="shared" si="74"/>
        <v>263</v>
      </c>
      <c r="AA273" s="32">
        <f t="shared" si="69"/>
        <v>0</v>
      </c>
      <c r="AB273" s="32">
        <f t="shared" si="70"/>
        <v>0</v>
      </c>
      <c r="AC273" s="32">
        <f t="shared" si="71"/>
        <v>0</v>
      </c>
      <c r="AD273" s="32">
        <f t="shared" si="72"/>
        <v>227389.26374915167</v>
      </c>
    </row>
    <row r="274" spans="1:30" ht="15.75" thickBot="1" x14ac:dyDescent="0.3">
      <c r="A274" s="7">
        <v>264</v>
      </c>
      <c r="B274" s="14">
        <f t="shared" si="63"/>
        <v>9293200.4138955642</v>
      </c>
      <c r="C274" s="19">
        <f t="shared" si="64"/>
        <v>130407.30060829052</v>
      </c>
      <c r="D274" s="14">
        <f>Beg_Balance*I_Period</f>
        <v>61954.669425970431</v>
      </c>
      <c r="E274" s="15">
        <f>ABS(Scheduled_PMT-Accrued_Interest)</f>
        <v>68452.631182320096</v>
      </c>
      <c r="F274" s="17">
        <f>IF(time&lt;=30,1-(1-Use_CPR*time/30)^(1/12),1-(1-Use_CPR)^(1/12))</f>
        <v>1.0596241035318976E-2</v>
      </c>
      <c r="G274" s="16">
        <f>SMM*(Beg_Balance-Scheduled_Principal)</f>
        <v>97747.650995653807</v>
      </c>
      <c r="H274" s="14">
        <f>Service_Fee*Beg_Balance/12</f>
        <v>3872.1668391231519</v>
      </c>
      <c r="I274" s="15">
        <f>Scheduled_Principal+Prepaid_Principal</f>
        <v>166200.28217797389</v>
      </c>
      <c r="J274" s="14">
        <f>Accrued_Interest-servicefee</f>
        <v>58082.50258684728</v>
      </c>
      <c r="K274" s="21">
        <f>Total_Principal+Net_Interest</f>
        <v>224282.78476482118</v>
      </c>
      <c r="M274" s="33">
        <f t="shared" si="65"/>
        <v>0</v>
      </c>
      <c r="N274" s="30">
        <f>(I-Service_Fee)/12*M274</f>
        <v>0</v>
      </c>
      <c r="O274" s="35">
        <f t="shared" si="60"/>
        <v>0</v>
      </c>
      <c r="P274" s="33">
        <f t="shared" si="73"/>
        <v>0</v>
      </c>
      <c r="Q274" s="30">
        <f>(I-Service_Fee)/12*P274</f>
        <v>0</v>
      </c>
      <c r="R274" s="34">
        <f t="shared" si="61"/>
        <v>0</v>
      </c>
      <c r="S274" s="33">
        <f t="shared" si="66"/>
        <v>0</v>
      </c>
      <c r="T274" s="30">
        <f>(I-Service_Fee)/12*S274</f>
        <v>0</v>
      </c>
      <c r="U274" s="35">
        <f t="shared" si="62"/>
        <v>0</v>
      </c>
      <c r="V274" s="34">
        <f t="shared" si="67"/>
        <v>9293200.4138954077</v>
      </c>
      <c r="W274" s="30">
        <f>(I-Service_Fee)/12*V274</f>
        <v>58082.502586846291</v>
      </c>
      <c r="X274" s="35">
        <f t="shared" si="68"/>
        <v>166200.28217797389</v>
      </c>
      <c r="Y274" s="32"/>
      <c r="Z274" s="32">
        <f t="shared" si="74"/>
        <v>264</v>
      </c>
      <c r="AA274" s="32">
        <f t="shared" si="69"/>
        <v>0</v>
      </c>
      <c r="AB274" s="32">
        <f t="shared" si="70"/>
        <v>0</v>
      </c>
      <c r="AC274" s="32">
        <f t="shared" si="71"/>
        <v>0</v>
      </c>
      <c r="AD274" s="32">
        <f t="shared" si="72"/>
        <v>224282.78476482019</v>
      </c>
    </row>
    <row r="275" spans="1:30" ht="15.75" thickBot="1" x14ac:dyDescent="0.3">
      <c r="A275" s="7">
        <v>265</v>
      </c>
      <c r="B275" s="14">
        <f t="shared" si="63"/>
        <v>9127000.1317175906</v>
      </c>
      <c r="C275" s="19">
        <f t="shared" si="64"/>
        <v>129025.47341827977</v>
      </c>
      <c r="D275" s="14">
        <f>Beg_Balance*I_Period</f>
        <v>60846.667544783944</v>
      </c>
      <c r="E275" s="15">
        <f>ABS(Scheduled_PMT-Accrued_Interest)</f>
        <v>68178.805873495818</v>
      </c>
      <c r="F275" s="17">
        <f>IF(time&lt;=30,1-(1-Use_CPR*time/30)^(1/12),1-(1-Use_CPR)^(1/12))</f>
        <v>1.0596241035318976E-2</v>
      </c>
      <c r="G275" s="16">
        <f>SMM*(Beg_Balance-Scheduled_Principal)</f>
        <v>95989.454264531843</v>
      </c>
      <c r="H275" s="14">
        <f>Service_Fee*Beg_Balance/12</f>
        <v>3802.9167215489961</v>
      </c>
      <c r="I275" s="15">
        <f>Scheduled_Principal+Prepaid_Principal</f>
        <v>164168.26013802766</v>
      </c>
      <c r="J275" s="14">
        <f>Accrued_Interest-servicefee</f>
        <v>57043.75082323495</v>
      </c>
      <c r="K275" s="21">
        <f>Total_Principal+Net_Interest</f>
        <v>221212.01096126263</v>
      </c>
      <c r="M275" s="33">
        <f t="shared" si="65"/>
        <v>0</v>
      </c>
      <c r="N275" s="30">
        <f>(I-Service_Fee)/12*M275</f>
        <v>0</v>
      </c>
      <c r="O275" s="35">
        <f t="shared" si="60"/>
        <v>0</v>
      </c>
      <c r="P275" s="33">
        <f t="shared" si="73"/>
        <v>0</v>
      </c>
      <c r="Q275" s="30">
        <f>(I-Service_Fee)/12*P275</f>
        <v>0</v>
      </c>
      <c r="R275" s="34">
        <f t="shared" si="61"/>
        <v>0</v>
      </c>
      <c r="S275" s="33">
        <f t="shared" si="66"/>
        <v>0</v>
      </c>
      <c r="T275" s="30">
        <f>(I-Service_Fee)/12*S275</f>
        <v>0</v>
      </c>
      <c r="U275" s="35">
        <f t="shared" si="62"/>
        <v>0</v>
      </c>
      <c r="V275" s="34">
        <f t="shared" si="67"/>
        <v>9127000.1317174342</v>
      </c>
      <c r="W275" s="30">
        <f>(I-Service_Fee)/12*V275</f>
        <v>57043.750823233961</v>
      </c>
      <c r="X275" s="35">
        <f t="shared" si="68"/>
        <v>164168.26013802766</v>
      </c>
      <c r="Y275" s="32"/>
      <c r="Z275" s="32">
        <f t="shared" si="74"/>
        <v>265</v>
      </c>
      <c r="AA275" s="32">
        <f t="shared" si="69"/>
        <v>0</v>
      </c>
      <c r="AB275" s="32">
        <f t="shared" si="70"/>
        <v>0</v>
      </c>
      <c r="AC275" s="32">
        <f t="shared" si="71"/>
        <v>0</v>
      </c>
      <c r="AD275" s="32">
        <f t="shared" si="72"/>
        <v>221212.01096126164</v>
      </c>
    </row>
    <row r="276" spans="1:30" ht="15.75" thickBot="1" x14ac:dyDescent="0.3">
      <c r="A276" s="7">
        <v>266</v>
      </c>
      <c r="B276" s="14">
        <f t="shared" si="63"/>
        <v>8962831.8715795632</v>
      </c>
      <c r="C276" s="19">
        <f t="shared" si="64"/>
        <v>127658.28840224353</v>
      </c>
      <c r="D276" s="14">
        <f>Beg_Balance*I_Period</f>
        <v>59752.212477197092</v>
      </c>
      <c r="E276" s="15">
        <f>ABS(Scheduled_PMT-Accrued_Interest)</f>
        <v>67906.075925046433</v>
      </c>
      <c r="F276" s="17">
        <f>IF(time&lt;=30,1-(1-Use_CPR*time/30)^(1/12),1-(1-Use_CPR)^(1/12))</f>
        <v>1.0596241035318976E-2</v>
      </c>
      <c r="G276" s="16">
        <f>SMM*(Beg_Balance-Scheduled_Principal)</f>
        <v>94252.777722031678</v>
      </c>
      <c r="H276" s="14">
        <f>Service_Fee*Beg_Balance/12</f>
        <v>3734.5132798248178</v>
      </c>
      <c r="I276" s="15">
        <f>Scheduled_Principal+Prepaid_Principal</f>
        <v>162158.8536470781</v>
      </c>
      <c r="J276" s="14">
        <f>Accrued_Interest-servicefee</f>
        <v>56017.699197372276</v>
      </c>
      <c r="K276" s="21">
        <f>Total_Principal+Net_Interest</f>
        <v>218176.55284445037</v>
      </c>
      <c r="M276" s="33">
        <f t="shared" si="65"/>
        <v>0</v>
      </c>
      <c r="N276" s="30">
        <f>(I-Service_Fee)/12*M276</f>
        <v>0</v>
      </c>
      <c r="O276" s="35">
        <f t="shared" si="60"/>
        <v>0</v>
      </c>
      <c r="P276" s="33">
        <f t="shared" si="73"/>
        <v>0</v>
      </c>
      <c r="Q276" s="30">
        <f>(I-Service_Fee)/12*P276</f>
        <v>0</v>
      </c>
      <c r="R276" s="34">
        <f t="shared" si="61"/>
        <v>0</v>
      </c>
      <c r="S276" s="33">
        <f t="shared" si="66"/>
        <v>0</v>
      </c>
      <c r="T276" s="30">
        <f>(I-Service_Fee)/12*S276</f>
        <v>0</v>
      </c>
      <c r="U276" s="35">
        <f t="shared" si="62"/>
        <v>0</v>
      </c>
      <c r="V276" s="34">
        <f t="shared" si="67"/>
        <v>8962831.8715794068</v>
      </c>
      <c r="W276" s="30">
        <f>(I-Service_Fee)/12*V276</f>
        <v>56017.699197371287</v>
      </c>
      <c r="X276" s="35">
        <f t="shared" si="68"/>
        <v>162158.8536470781</v>
      </c>
      <c r="Y276" s="32"/>
      <c r="Z276" s="32">
        <f t="shared" si="74"/>
        <v>266</v>
      </c>
      <c r="AA276" s="32">
        <f t="shared" si="69"/>
        <v>0</v>
      </c>
      <c r="AB276" s="32">
        <f t="shared" si="70"/>
        <v>0</v>
      </c>
      <c r="AC276" s="32">
        <f t="shared" si="71"/>
        <v>0</v>
      </c>
      <c r="AD276" s="32">
        <f t="shared" si="72"/>
        <v>218176.55284444938</v>
      </c>
    </row>
    <row r="277" spans="1:30" ht="15.75" thickBot="1" x14ac:dyDescent="0.3">
      <c r="A277" s="7">
        <v>267</v>
      </c>
      <c r="B277" s="14">
        <f t="shared" si="63"/>
        <v>8800673.0179324858</v>
      </c>
      <c r="C277" s="19">
        <f t="shared" si="64"/>
        <v>126305.59040817709</v>
      </c>
      <c r="D277" s="14">
        <f>Beg_Balance*I_Period</f>
        <v>58671.153452883242</v>
      </c>
      <c r="E277" s="15">
        <f>ABS(Scheduled_PMT-Accrued_Interest)</f>
        <v>67634.436955293844</v>
      </c>
      <c r="F277" s="17">
        <f>IF(time&lt;=30,1-(1-Use_CPR*time/30)^(1/12),1-(1-Use_CPR)^(1/12))</f>
        <v>1.0596241035318976E-2</v>
      </c>
      <c r="G277" s="16">
        <f>SMM*(Beg_Balance-Scheduled_Principal)</f>
        <v>92537.381774774331</v>
      </c>
      <c r="H277" s="14">
        <f>Service_Fee*Beg_Balance/12</f>
        <v>3666.9470908052026</v>
      </c>
      <c r="I277" s="15">
        <f>Scheduled_Principal+Prepaid_Principal</f>
        <v>160171.81873006816</v>
      </c>
      <c r="J277" s="14">
        <f>Accrued_Interest-servicefee</f>
        <v>55004.206362078039</v>
      </c>
      <c r="K277" s="21">
        <f>Total_Principal+Net_Interest</f>
        <v>215176.02509214618</v>
      </c>
      <c r="M277" s="33">
        <f t="shared" si="65"/>
        <v>0</v>
      </c>
      <c r="N277" s="30">
        <f>(I-Service_Fee)/12*M277</f>
        <v>0</v>
      </c>
      <c r="O277" s="35">
        <f t="shared" si="60"/>
        <v>0</v>
      </c>
      <c r="P277" s="33">
        <f t="shared" si="73"/>
        <v>0</v>
      </c>
      <c r="Q277" s="30">
        <f>(I-Service_Fee)/12*P277</f>
        <v>0</v>
      </c>
      <c r="R277" s="34">
        <f t="shared" si="61"/>
        <v>0</v>
      </c>
      <c r="S277" s="33">
        <f t="shared" si="66"/>
        <v>0</v>
      </c>
      <c r="T277" s="30">
        <f>(I-Service_Fee)/12*S277</f>
        <v>0</v>
      </c>
      <c r="U277" s="35">
        <f t="shared" si="62"/>
        <v>0</v>
      </c>
      <c r="V277" s="34">
        <f t="shared" si="67"/>
        <v>8800673.0179323293</v>
      </c>
      <c r="W277" s="30">
        <f>(I-Service_Fee)/12*V277</f>
        <v>55004.206362077057</v>
      </c>
      <c r="X277" s="35">
        <f t="shared" si="68"/>
        <v>160171.81873006816</v>
      </c>
      <c r="Y277" s="32"/>
      <c r="Z277" s="32">
        <f t="shared" si="74"/>
        <v>267</v>
      </c>
      <c r="AA277" s="32">
        <f t="shared" si="69"/>
        <v>0</v>
      </c>
      <c r="AB277" s="32">
        <f t="shared" si="70"/>
        <v>0</v>
      </c>
      <c r="AC277" s="32">
        <f t="shared" si="71"/>
        <v>0</v>
      </c>
      <c r="AD277" s="32">
        <f t="shared" si="72"/>
        <v>215176.02509214522</v>
      </c>
    </row>
    <row r="278" spans="1:30" ht="15.75" thickBot="1" x14ac:dyDescent="0.3">
      <c r="A278" s="7">
        <v>268</v>
      </c>
      <c r="B278" s="14">
        <f t="shared" si="63"/>
        <v>8640501.1992024183</v>
      </c>
      <c r="C278" s="19">
        <f t="shared" si="64"/>
        <v>124967.22592810378</v>
      </c>
      <c r="D278" s="14">
        <f>Beg_Balance*I_Period</f>
        <v>57603.341328016126</v>
      </c>
      <c r="E278" s="15">
        <f>ABS(Scheduled_PMT-Accrued_Interest)</f>
        <v>67363.884600087651</v>
      </c>
      <c r="F278" s="17">
        <f>IF(time&lt;=30,1-(1-Use_CPR*time/30)^(1/12),1-(1-Use_CPR)^(1/12))</f>
        <v>1.0596241035318976E-2</v>
      </c>
      <c r="G278" s="16">
        <f>SMM*(Beg_Balance-Scheduled_Principal)</f>
        <v>90843.029414413541</v>
      </c>
      <c r="H278" s="14">
        <f>Service_Fee*Beg_Balance/12</f>
        <v>3600.2088330010079</v>
      </c>
      <c r="I278" s="15">
        <f>Scheduled_Principal+Prepaid_Principal</f>
        <v>158206.91401450121</v>
      </c>
      <c r="J278" s="14">
        <f>Accrued_Interest-servicefee</f>
        <v>54003.132495015117</v>
      </c>
      <c r="K278" s="21">
        <f>Total_Principal+Net_Interest</f>
        <v>212210.04650951631</v>
      </c>
      <c r="M278" s="33">
        <f t="shared" si="65"/>
        <v>0</v>
      </c>
      <c r="N278" s="30">
        <f>(I-Service_Fee)/12*M278</f>
        <v>0</v>
      </c>
      <c r="O278" s="35">
        <f t="shared" si="60"/>
        <v>0</v>
      </c>
      <c r="P278" s="33">
        <f t="shared" si="73"/>
        <v>0</v>
      </c>
      <c r="Q278" s="30">
        <f>(I-Service_Fee)/12*P278</f>
        <v>0</v>
      </c>
      <c r="R278" s="34">
        <f t="shared" si="61"/>
        <v>0</v>
      </c>
      <c r="S278" s="33">
        <f t="shared" si="66"/>
        <v>0</v>
      </c>
      <c r="T278" s="30">
        <f>(I-Service_Fee)/12*S278</f>
        <v>0</v>
      </c>
      <c r="U278" s="35">
        <f t="shared" si="62"/>
        <v>0</v>
      </c>
      <c r="V278" s="34">
        <f t="shared" si="67"/>
        <v>8640501.1992022619</v>
      </c>
      <c r="W278" s="30">
        <f>(I-Service_Fee)/12*V278</f>
        <v>54003.132495014135</v>
      </c>
      <c r="X278" s="35">
        <f t="shared" si="68"/>
        <v>158206.91401450121</v>
      </c>
      <c r="Y278" s="32"/>
      <c r="Z278" s="32">
        <f t="shared" si="74"/>
        <v>268</v>
      </c>
      <c r="AA278" s="32">
        <f t="shared" si="69"/>
        <v>0</v>
      </c>
      <c r="AB278" s="32">
        <f t="shared" si="70"/>
        <v>0</v>
      </c>
      <c r="AC278" s="32">
        <f t="shared" si="71"/>
        <v>0</v>
      </c>
      <c r="AD278" s="32">
        <f t="shared" si="72"/>
        <v>212210.04650951535</v>
      </c>
    </row>
    <row r="279" spans="1:30" ht="15.75" thickBot="1" x14ac:dyDescent="0.3">
      <c r="A279" s="7">
        <v>269</v>
      </c>
      <c r="B279" s="14">
        <f t="shared" si="63"/>
        <v>8482294.2851879168</v>
      </c>
      <c r="C279" s="19">
        <f t="shared" si="64"/>
        <v>123643.04308065448</v>
      </c>
      <c r="D279" s="14">
        <f>Beg_Balance*I_Period</f>
        <v>56548.628567919448</v>
      </c>
      <c r="E279" s="15">
        <f>ABS(Scheduled_PMT-Accrued_Interest)</f>
        <v>67094.414512735035</v>
      </c>
      <c r="F279" s="17">
        <f>IF(time&lt;=30,1-(1-Use_CPR*time/30)^(1/12),1-(1-Use_CPR)^(1/12))</f>
        <v>1.0596241035318976E-2</v>
      </c>
      <c r="G279" s="16">
        <f>SMM*(Beg_Balance-Scheduled_Principal)</f>
        <v>89169.48619005931</v>
      </c>
      <c r="H279" s="14">
        <f>Service_Fee*Beg_Balance/12</f>
        <v>3534.2892854949655</v>
      </c>
      <c r="I279" s="15">
        <f>Scheduled_Principal+Prepaid_Principal</f>
        <v>156263.90070279434</v>
      </c>
      <c r="J279" s="14">
        <f>Accrued_Interest-servicefee</f>
        <v>53014.33928242448</v>
      </c>
      <c r="K279" s="21">
        <f>Total_Principal+Net_Interest</f>
        <v>209278.23998521882</v>
      </c>
      <c r="M279" s="33">
        <f t="shared" si="65"/>
        <v>0</v>
      </c>
      <c r="N279" s="30">
        <f>(I-Service_Fee)/12*M279</f>
        <v>0</v>
      </c>
      <c r="O279" s="35">
        <f t="shared" si="60"/>
        <v>0</v>
      </c>
      <c r="P279" s="33">
        <f t="shared" si="73"/>
        <v>0</v>
      </c>
      <c r="Q279" s="30">
        <f>(I-Service_Fee)/12*P279</f>
        <v>0</v>
      </c>
      <c r="R279" s="34">
        <f t="shared" si="61"/>
        <v>0</v>
      </c>
      <c r="S279" s="33">
        <f t="shared" si="66"/>
        <v>0</v>
      </c>
      <c r="T279" s="30">
        <f>(I-Service_Fee)/12*S279</f>
        <v>0</v>
      </c>
      <c r="U279" s="35">
        <f t="shared" si="62"/>
        <v>0</v>
      </c>
      <c r="V279" s="34">
        <f t="shared" si="67"/>
        <v>8482294.2851877604</v>
      </c>
      <c r="W279" s="30">
        <f>(I-Service_Fee)/12*V279</f>
        <v>53014.339282423498</v>
      </c>
      <c r="X279" s="35">
        <f t="shared" si="68"/>
        <v>156263.90070279434</v>
      </c>
      <c r="Y279" s="32"/>
      <c r="Z279" s="32">
        <f t="shared" si="74"/>
        <v>269</v>
      </c>
      <c r="AA279" s="32">
        <f t="shared" si="69"/>
        <v>0</v>
      </c>
      <c r="AB279" s="32">
        <f t="shared" si="70"/>
        <v>0</v>
      </c>
      <c r="AC279" s="32">
        <f t="shared" si="71"/>
        <v>0</v>
      </c>
      <c r="AD279" s="32">
        <f t="shared" si="72"/>
        <v>209278.23998521784</v>
      </c>
    </row>
    <row r="280" spans="1:30" ht="15.75" thickBot="1" x14ac:dyDescent="0.3">
      <c r="A280" s="7">
        <v>270</v>
      </c>
      <c r="B280" s="14">
        <f t="shared" si="63"/>
        <v>8326030.3844851227</v>
      </c>
      <c r="C280" s="19">
        <f t="shared" si="64"/>
        <v>122332.89159383152</v>
      </c>
      <c r="D280" s="14">
        <f>Beg_Balance*I_Period</f>
        <v>55506.869229900825</v>
      </c>
      <c r="E280" s="15">
        <f>ABS(Scheduled_PMT-Accrued_Interest)</f>
        <v>66826.022363930693</v>
      </c>
      <c r="F280" s="17">
        <f>IF(time&lt;=30,1-(1-Use_CPR*time/30)^(1/12),1-(1-Use_CPR)^(1/12))</f>
        <v>1.0596241035318976E-2</v>
      </c>
      <c r="G280" s="16">
        <f>SMM*(Beg_Balance-Scheduled_Principal)</f>
        <v>87516.520180994063</v>
      </c>
      <c r="H280" s="14">
        <f>Service_Fee*Beg_Balance/12</f>
        <v>3469.1793268688011</v>
      </c>
      <c r="I280" s="15">
        <f>Scheduled_Principal+Prepaid_Principal</f>
        <v>154342.54254492477</v>
      </c>
      <c r="J280" s="14">
        <f>Accrued_Interest-servicefee</f>
        <v>52037.689903032027</v>
      </c>
      <c r="K280" s="21">
        <f>Total_Principal+Net_Interest</f>
        <v>206380.23244795681</v>
      </c>
      <c r="M280" s="33">
        <f t="shared" si="65"/>
        <v>0</v>
      </c>
      <c r="N280" s="30">
        <f>(I-Service_Fee)/12*M280</f>
        <v>0</v>
      </c>
      <c r="O280" s="35">
        <f t="shared" si="60"/>
        <v>0</v>
      </c>
      <c r="P280" s="33">
        <f t="shared" si="73"/>
        <v>0</v>
      </c>
      <c r="Q280" s="30">
        <f>(I-Service_Fee)/12*P280</f>
        <v>0</v>
      </c>
      <c r="R280" s="34">
        <f t="shared" si="61"/>
        <v>0</v>
      </c>
      <c r="S280" s="33">
        <f t="shared" si="66"/>
        <v>0</v>
      </c>
      <c r="T280" s="30">
        <f>(I-Service_Fee)/12*S280</f>
        <v>0</v>
      </c>
      <c r="U280" s="35">
        <f t="shared" si="62"/>
        <v>0</v>
      </c>
      <c r="V280" s="34">
        <f t="shared" si="67"/>
        <v>8326030.3844849663</v>
      </c>
      <c r="W280" s="30">
        <f>(I-Service_Fee)/12*V280</f>
        <v>52037.689903031038</v>
      </c>
      <c r="X280" s="35">
        <f t="shared" si="68"/>
        <v>154342.54254492477</v>
      </c>
      <c r="Y280" s="32"/>
      <c r="Z280" s="32">
        <f t="shared" si="74"/>
        <v>270</v>
      </c>
      <c r="AA280" s="32">
        <f t="shared" si="69"/>
        <v>0</v>
      </c>
      <c r="AB280" s="32">
        <f t="shared" si="70"/>
        <v>0</v>
      </c>
      <c r="AC280" s="32">
        <f t="shared" si="71"/>
        <v>0</v>
      </c>
      <c r="AD280" s="32">
        <f t="shared" si="72"/>
        <v>206380.23244795582</v>
      </c>
    </row>
    <row r="281" spans="1:30" ht="15.75" thickBot="1" x14ac:dyDescent="0.3">
      <c r="A281" s="7">
        <v>271</v>
      </c>
      <c r="B281" s="14">
        <f t="shared" si="63"/>
        <v>8171687.8419401981</v>
      </c>
      <c r="C281" s="19">
        <f t="shared" si="64"/>
        <v>121036.62278795574</v>
      </c>
      <c r="D281" s="14">
        <f>Beg_Balance*I_Period</f>
        <v>54477.918946267993</v>
      </c>
      <c r="E281" s="15">
        <f>ABS(Scheduled_PMT-Accrued_Interest)</f>
        <v>66558.703841687748</v>
      </c>
      <c r="F281" s="17">
        <f>IF(time&lt;=30,1-(1-Use_CPR*time/30)^(1/12),1-(1-Use_CPR)^(1/12))</f>
        <v>1.0596241035318976E-2</v>
      </c>
      <c r="G281" s="16">
        <f>SMM*(Beg_Balance-Scheduled_Principal)</f>
        <v>85883.901969678962</v>
      </c>
      <c r="H281" s="14">
        <f>Service_Fee*Beg_Balance/12</f>
        <v>3404.8699341417491</v>
      </c>
      <c r="I281" s="15">
        <f>Scheduled_Principal+Prepaid_Principal</f>
        <v>152442.60581136669</v>
      </c>
      <c r="J281" s="14">
        <f>Accrued_Interest-servicefee</f>
        <v>51073.049012126241</v>
      </c>
      <c r="K281" s="21">
        <f>Total_Principal+Net_Interest</f>
        <v>203515.65482349292</v>
      </c>
      <c r="M281" s="33">
        <f t="shared" si="65"/>
        <v>0</v>
      </c>
      <c r="N281" s="30">
        <f>(I-Service_Fee)/12*M281</f>
        <v>0</v>
      </c>
      <c r="O281" s="35">
        <f t="shared" si="60"/>
        <v>0</v>
      </c>
      <c r="P281" s="33">
        <f t="shared" si="73"/>
        <v>0</v>
      </c>
      <c r="Q281" s="30">
        <f>(I-Service_Fee)/12*P281</f>
        <v>0</v>
      </c>
      <c r="R281" s="34">
        <f t="shared" si="61"/>
        <v>0</v>
      </c>
      <c r="S281" s="33">
        <f t="shared" si="66"/>
        <v>0</v>
      </c>
      <c r="T281" s="30">
        <f>(I-Service_Fee)/12*S281</f>
        <v>0</v>
      </c>
      <c r="U281" s="35">
        <f t="shared" si="62"/>
        <v>0</v>
      </c>
      <c r="V281" s="34">
        <f t="shared" si="67"/>
        <v>8171687.8419400416</v>
      </c>
      <c r="W281" s="30">
        <f>(I-Service_Fee)/12*V281</f>
        <v>51073.049012125259</v>
      </c>
      <c r="X281" s="35">
        <f t="shared" si="68"/>
        <v>152442.60581136669</v>
      </c>
      <c r="Y281" s="32"/>
      <c r="Z281" s="32">
        <f t="shared" si="74"/>
        <v>271</v>
      </c>
      <c r="AA281" s="32">
        <f t="shared" si="69"/>
        <v>0</v>
      </c>
      <c r="AB281" s="32">
        <f t="shared" si="70"/>
        <v>0</v>
      </c>
      <c r="AC281" s="32">
        <f t="shared" si="71"/>
        <v>0</v>
      </c>
      <c r="AD281" s="32">
        <f t="shared" si="72"/>
        <v>203515.65482349196</v>
      </c>
    </row>
    <row r="282" spans="1:30" ht="15.75" thickBot="1" x14ac:dyDescent="0.3">
      <c r="A282" s="7">
        <v>272</v>
      </c>
      <c r="B282" s="14">
        <f t="shared" si="63"/>
        <v>8019245.2361288313</v>
      </c>
      <c r="C282" s="19">
        <f t="shared" si="64"/>
        <v>119754.08955879357</v>
      </c>
      <c r="D282" s="14">
        <f>Beg_Balance*I_Period</f>
        <v>53461.634907525542</v>
      </c>
      <c r="E282" s="15">
        <f>ABS(Scheduled_PMT-Accrued_Interest)</f>
        <v>66292.454651268024</v>
      </c>
      <c r="F282" s="17">
        <f>IF(time&lt;=30,1-(1-Use_CPR*time/30)^(1/12),1-(1-Use_CPR)^(1/12))</f>
        <v>1.0596241035318976E-2</v>
      </c>
      <c r="G282" s="16">
        <f>SMM*(Beg_Balance-Scheduled_Principal)</f>
        <v>84271.404615046747</v>
      </c>
      <c r="H282" s="14">
        <f>Service_Fee*Beg_Balance/12</f>
        <v>3341.3521817203468</v>
      </c>
      <c r="I282" s="15">
        <f>Scheduled_Principal+Prepaid_Principal</f>
        <v>150563.85926631477</v>
      </c>
      <c r="J282" s="14">
        <f>Accrued_Interest-servicefee</f>
        <v>50120.282725805198</v>
      </c>
      <c r="K282" s="21">
        <f>Total_Principal+Net_Interest</f>
        <v>200684.14199211996</v>
      </c>
      <c r="M282" s="33">
        <f t="shared" si="65"/>
        <v>0</v>
      </c>
      <c r="N282" s="30">
        <f>(I-Service_Fee)/12*M282</f>
        <v>0</v>
      </c>
      <c r="O282" s="35">
        <f t="shared" si="60"/>
        <v>0</v>
      </c>
      <c r="P282" s="33">
        <f t="shared" si="73"/>
        <v>0</v>
      </c>
      <c r="Q282" s="30">
        <f>(I-Service_Fee)/12*P282</f>
        <v>0</v>
      </c>
      <c r="R282" s="34">
        <f t="shared" si="61"/>
        <v>0</v>
      </c>
      <c r="S282" s="33">
        <f t="shared" si="66"/>
        <v>0</v>
      </c>
      <c r="T282" s="30">
        <f>(I-Service_Fee)/12*S282</f>
        <v>0</v>
      </c>
      <c r="U282" s="35">
        <f t="shared" si="62"/>
        <v>0</v>
      </c>
      <c r="V282" s="34">
        <f t="shared" si="67"/>
        <v>8019245.2361286748</v>
      </c>
      <c r="W282" s="30">
        <f>(I-Service_Fee)/12*V282</f>
        <v>50120.282725804216</v>
      </c>
      <c r="X282" s="35">
        <f t="shared" si="68"/>
        <v>150563.85926631477</v>
      </c>
      <c r="Y282" s="32"/>
      <c r="Z282" s="32">
        <f t="shared" si="74"/>
        <v>272</v>
      </c>
      <c r="AA282" s="32">
        <f t="shared" si="69"/>
        <v>0</v>
      </c>
      <c r="AB282" s="32">
        <f t="shared" si="70"/>
        <v>0</v>
      </c>
      <c r="AC282" s="32">
        <f t="shared" si="71"/>
        <v>0</v>
      </c>
      <c r="AD282" s="32">
        <f t="shared" si="72"/>
        <v>200684.141992119</v>
      </c>
    </row>
    <row r="283" spans="1:30" ht="15.75" thickBot="1" x14ac:dyDescent="0.3">
      <c r="A283" s="7">
        <v>273</v>
      </c>
      <c r="B283" s="14">
        <f t="shared" si="63"/>
        <v>7868681.3768625166</v>
      </c>
      <c r="C283" s="19">
        <f t="shared" si="64"/>
        <v>118485.14636086344</v>
      </c>
      <c r="D283" s="14">
        <f>Beg_Balance*I_Period</f>
        <v>52457.875845750117</v>
      </c>
      <c r="E283" s="15">
        <f>ABS(Scheduled_PMT-Accrued_Interest)</f>
        <v>66027.270515113312</v>
      </c>
      <c r="F283" s="17">
        <f>IF(time&lt;=30,1-(1-Use_CPR*time/30)^(1/12),1-(1-Use_CPR)^(1/12))</f>
        <v>1.0596241035318976E-2</v>
      </c>
      <c r="G283" s="16">
        <f>SMM*(Beg_Balance-Scheduled_Principal)</f>
        <v>82678.803626078472</v>
      </c>
      <c r="H283" s="14">
        <f>Service_Fee*Beg_Balance/12</f>
        <v>3278.6172403593823</v>
      </c>
      <c r="I283" s="15">
        <f>Scheduled_Principal+Prepaid_Principal</f>
        <v>148706.07414119178</v>
      </c>
      <c r="J283" s="14">
        <f>Accrued_Interest-servicefee</f>
        <v>49179.258605390736</v>
      </c>
      <c r="K283" s="21">
        <f>Total_Principal+Net_Interest</f>
        <v>197885.33274658251</v>
      </c>
      <c r="M283" s="33">
        <f t="shared" si="65"/>
        <v>0</v>
      </c>
      <c r="N283" s="30">
        <f>(I-Service_Fee)/12*M283</f>
        <v>0</v>
      </c>
      <c r="O283" s="35">
        <f t="shared" si="60"/>
        <v>0</v>
      </c>
      <c r="P283" s="33">
        <f t="shared" si="73"/>
        <v>0</v>
      </c>
      <c r="Q283" s="30">
        <f>(I-Service_Fee)/12*P283</f>
        <v>0</v>
      </c>
      <c r="R283" s="34">
        <f t="shared" si="61"/>
        <v>0</v>
      </c>
      <c r="S283" s="33">
        <f t="shared" si="66"/>
        <v>0</v>
      </c>
      <c r="T283" s="30">
        <f>(I-Service_Fee)/12*S283</f>
        <v>0</v>
      </c>
      <c r="U283" s="35">
        <f t="shared" si="62"/>
        <v>0</v>
      </c>
      <c r="V283" s="34">
        <f t="shared" si="67"/>
        <v>7868681.3768623602</v>
      </c>
      <c r="W283" s="30">
        <f>(I-Service_Fee)/12*V283</f>
        <v>49179.258605389747</v>
      </c>
      <c r="X283" s="35">
        <f t="shared" si="68"/>
        <v>148706.07414119178</v>
      </c>
      <c r="Y283" s="32"/>
      <c r="Z283" s="32">
        <f t="shared" si="74"/>
        <v>273</v>
      </c>
      <c r="AA283" s="32">
        <f t="shared" si="69"/>
        <v>0</v>
      </c>
      <c r="AB283" s="32">
        <f t="shared" si="70"/>
        <v>0</v>
      </c>
      <c r="AC283" s="32">
        <f t="shared" si="71"/>
        <v>0</v>
      </c>
      <c r="AD283" s="32">
        <f t="shared" si="72"/>
        <v>197885.33274658152</v>
      </c>
    </row>
    <row r="284" spans="1:30" ht="15.75" thickBot="1" x14ac:dyDescent="0.3">
      <c r="A284" s="7">
        <v>274</v>
      </c>
      <c r="B284" s="14">
        <f t="shared" si="63"/>
        <v>7719975.3027213253</v>
      </c>
      <c r="C284" s="19">
        <f t="shared" si="64"/>
        <v>117229.64919091869</v>
      </c>
      <c r="D284" s="14">
        <f>Beg_Balance*I_Period</f>
        <v>51466.502018142171</v>
      </c>
      <c r="E284" s="15">
        <f>ABS(Scheduled_PMT-Accrued_Interest)</f>
        <v>65763.147172776517</v>
      </c>
      <c r="F284" s="17">
        <f>IF(time&lt;=30,1-(1-Use_CPR*time/30)^(1/12),1-(1-Use_CPR)^(1/12))</f>
        <v>1.0596241035318976E-2</v>
      </c>
      <c r="G284" s="16">
        <f>SMM*(Beg_Balance-Scheduled_Principal)</f>
        <v>81105.876935660839</v>
      </c>
      <c r="H284" s="14">
        <f>Service_Fee*Beg_Balance/12</f>
        <v>3216.6563761338857</v>
      </c>
      <c r="I284" s="15">
        <f>Scheduled_Principal+Prepaid_Principal</f>
        <v>146869.02410843736</v>
      </c>
      <c r="J284" s="14">
        <f>Accrued_Interest-servicefee</f>
        <v>48249.845642008288</v>
      </c>
      <c r="K284" s="21">
        <f>Total_Principal+Net_Interest</f>
        <v>195118.86975044565</v>
      </c>
      <c r="M284" s="33">
        <f t="shared" si="65"/>
        <v>0</v>
      </c>
      <c r="N284" s="30">
        <f>(I-Service_Fee)/12*M284</f>
        <v>0</v>
      </c>
      <c r="O284" s="35">
        <f t="shared" si="60"/>
        <v>0</v>
      </c>
      <c r="P284" s="33">
        <f t="shared" si="73"/>
        <v>0</v>
      </c>
      <c r="Q284" s="30">
        <f>(I-Service_Fee)/12*P284</f>
        <v>0</v>
      </c>
      <c r="R284" s="34">
        <f t="shared" si="61"/>
        <v>0</v>
      </c>
      <c r="S284" s="33">
        <f t="shared" si="66"/>
        <v>0</v>
      </c>
      <c r="T284" s="30">
        <f>(I-Service_Fee)/12*S284</f>
        <v>0</v>
      </c>
      <c r="U284" s="35">
        <f t="shared" si="62"/>
        <v>0</v>
      </c>
      <c r="V284" s="34">
        <f t="shared" si="67"/>
        <v>7719975.3027211688</v>
      </c>
      <c r="W284" s="30">
        <f>(I-Service_Fee)/12*V284</f>
        <v>48249.845642007298</v>
      </c>
      <c r="X284" s="35">
        <f t="shared" si="68"/>
        <v>146869.02410843736</v>
      </c>
      <c r="Y284" s="32"/>
      <c r="Z284" s="32">
        <f t="shared" si="74"/>
        <v>274</v>
      </c>
      <c r="AA284" s="32">
        <f t="shared" si="69"/>
        <v>0</v>
      </c>
      <c r="AB284" s="32">
        <f t="shared" si="70"/>
        <v>0</v>
      </c>
      <c r="AC284" s="32">
        <f t="shared" si="71"/>
        <v>0</v>
      </c>
      <c r="AD284" s="32">
        <f t="shared" si="72"/>
        <v>195118.86975044466</v>
      </c>
    </row>
    <row r="285" spans="1:30" ht="15.75" thickBot="1" x14ac:dyDescent="0.3">
      <c r="A285" s="7">
        <v>275</v>
      </c>
      <c r="B285" s="14">
        <f t="shared" si="63"/>
        <v>7573106.2786128875</v>
      </c>
      <c r="C285" s="19">
        <f t="shared" si="64"/>
        <v>115987.45557160579</v>
      </c>
      <c r="D285" s="14">
        <f>Beg_Balance*I_Period</f>
        <v>50487.375190752588</v>
      </c>
      <c r="E285" s="15">
        <f>ABS(Scheduled_PMT-Accrued_Interest)</f>
        <v>65500.080380853207</v>
      </c>
      <c r="F285" s="17">
        <f>IF(time&lt;=30,1-(1-Use_CPR*time/30)^(1/12),1-(1-Use_CPR)^(1/12))</f>
        <v>1.0596241035318976E-2</v>
      </c>
      <c r="G285" s="16">
        <f>SMM*(Beg_Balance-Scheduled_Principal)</f>
        <v>79552.404874721367</v>
      </c>
      <c r="H285" s="14">
        <f>Service_Fee*Beg_Balance/12</f>
        <v>3155.4609494220367</v>
      </c>
      <c r="I285" s="15">
        <f>Scheduled_Principal+Prepaid_Principal</f>
        <v>145052.48525557457</v>
      </c>
      <c r="J285" s="14">
        <f>Accrued_Interest-servicefee</f>
        <v>47331.914241330553</v>
      </c>
      <c r="K285" s="21">
        <f>Total_Principal+Net_Interest</f>
        <v>192384.39949690513</v>
      </c>
      <c r="M285" s="33">
        <f t="shared" si="65"/>
        <v>0</v>
      </c>
      <c r="N285" s="30">
        <f>(I-Service_Fee)/12*M285</f>
        <v>0</v>
      </c>
      <c r="O285" s="35">
        <f t="shared" si="60"/>
        <v>0</v>
      </c>
      <c r="P285" s="33">
        <f t="shared" si="73"/>
        <v>0</v>
      </c>
      <c r="Q285" s="30">
        <f>(I-Service_Fee)/12*P285</f>
        <v>0</v>
      </c>
      <c r="R285" s="34">
        <f t="shared" si="61"/>
        <v>0</v>
      </c>
      <c r="S285" s="33">
        <f t="shared" si="66"/>
        <v>0</v>
      </c>
      <c r="T285" s="30">
        <f>(I-Service_Fee)/12*S285</f>
        <v>0</v>
      </c>
      <c r="U285" s="35">
        <f t="shared" si="62"/>
        <v>0</v>
      </c>
      <c r="V285" s="34">
        <f t="shared" si="67"/>
        <v>7573106.278612731</v>
      </c>
      <c r="W285" s="30">
        <f>(I-Service_Fee)/12*V285</f>
        <v>47331.914241329563</v>
      </c>
      <c r="X285" s="35">
        <f t="shared" si="68"/>
        <v>145052.48525557457</v>
      </c>
      <c r="Y285" s="32"/>
      <c r="Z285" s="32">
        <f t="shared" si="74"/>
        <v>275</v>
      </c>
      <c r="AA285" s="32">
        <f t="shared" si="69"/>
        <v>0</v>
      </c>
      <c r="AB285" s="32">
        <f t="shared" si="70"/>
        <v>0</v>
      </c>
      <c r="AC285" s="32">
        <f t="shared" si="71"/>
        <v>0</v>
      </c>
      <c r="AD285" s="32">
        <f t="shared" si="72"/>
        <v>192384.39949690414</v>
      </c>
    </row>
    <row r="286" spans="1:30" ht="15.75" thickBot="1" x14ac:dyDescent="0.3">
      <c r="A286" s="7">
        <v>276</v>
      </c>
      <c r="B286" s="14">
        <f t="shared" si="63"/>
        <v>7428053.7933573127</v>
      </c>
      <c r="C286" s="19">
        <f t="shared" si="64"/>
        <v>114758.42453529569</v>
      </c>
      <c r="D286" s="14">
        <f>Beg_Balance*I_Period</f>
        <v>49520.358622382089</v>
      </c>
      <c r="E286" s="15">
        <f>ABS(Scheduled_PMT-Accrued_Interest)</f>
        <v>65238.065912913604</v>
      </c>
      <c r="F286" s="17">
        <f>IF(time&lt;=30,1-(1-Use_CPR*time/30)^(1/12),1-(1-Use_CPR)^(1/12))</f>
        <v>1.0596241035318976E-2</v>
      </c>
      <c r="G286" s="16">
        <f>SMM*(Beg_Balance-Scheduled_Principal)</f>
        <v>78018.17014663828</v>
      </c>
      <c r="H286" s="14">
        <f>Service_Fee*Beg_Balance/12</f>
        <v>3095.0224138988801</v>
      </c>
      <c r="I286" s="15">
        <f>Scheduled_Principal+Prepaid_Principal</f>
        <v>143256.23605955188</v>
      </c>
      <c r="J286" s="14">
        <f>Accrued_Interest-servicefee</f>
        <v>46425.336208483212</v>
      </c>
      <c r="K286" s="21">
        <f>Total_Principal+Net_Interest</f>
        <v>189681.57226803509</v>
      </c>
      <c r="M286" s="33">
        <f t="shared" si="65"/>
        <v>0</v>
      </c>
      <c r="N286" s="30">
        <f>(I-Service_Fee)/12*M286</f>
        <v>0</v>
      </c>
      <c r="O286" s="35">
        <f t="shared" si="60"/>
        <v>0</v>
      </c>
      <c r="P286" s="33">
        <f t="shared" si="73"/>
        <v>0</v>
      </c>
      <c r="Q286" s="30">
        <f>(I-Service_Fee)/12*P286</f>
        <v>0</v>
      </c>
      <c r="R286" s="34">
        <f t="shared" si="61"/>
        <v>0</v>
      </c>
      <c r="S286" s="33">
        <f t="shared" si="66"/>
        <v>0</v>
      </c>
      <c r="T286" s="30">
        <f>(I-Service_Fee)/12*S286</f>
        <v>0</v>
      </c>
      <c r="U286" s="35">
        <f t="shared" si="62"/>
        <v>0</v>
      </c>
      <c r="V286" s="34">
        <f t="shared" si="67"/>
        <v>7428053.7933571562</v>
      </c>
      <c r="W286" s="30">
        <f>(I-Service_Fee)/12*V286</f>
        <v>46425.336208482222</v>
      </c>
      <c r="X286" s="35">
        <f t="shared" si="68"/>
        <v>143256.23605955188</v>
      </c>
      <c r="Y286" s="32"/>
      <c r="Z286" s="32">
        <f t="shared" si="74"/>
        <v>276</v>
      </c>
      <c r="AA286" s="32">
        <f t="shared" si="69"/>
        <v>0</v>
      </c>
      <c r="AB286" s="32">
        <f t="shared" si="70"/>
        <v>0</v>
      </c>
      <c r="AC286" s="32">
        <f t="shared" si="71"/>
        <v>0</v>
      </c>
      <c r="AD286" s="32">
        <f t="shared" si="72"/>
        <v>189681.5722680341</v>
      </c>
    </row>
    <row r="287" spans="1:30" ht="15.75" thickBot="1" x14ac:dyDescent="0.3">
      <c r="A287" s="7">
        <v>277</v>
      </c>
      <c r="B287" s="14">
        <f t="shared" si="63"/>
        <v>7284797.5572977606</v>
      </c>
      <c r="C287" s="19">
        <f t="shared" si="64"/>
        <v>113542.41660808626</v>
      </c>
      <c r="D287" s="14">
        <f>Beg_Balance*I_Period</f>
        <v>48565.317048651741</v>
      </c>
      <c r="E287" s="15">
        <f>ABS(Scheduled_PMT-Accrued_Interest)</f>
        <v>64977.099559434522</v>
      </c>
      <c r="F287" s="17">
        <f>IF(time&lt;=30,1-(1-Use_CPR*time/30)^(1/12),1-(1-Use_CPR)^(1/12))</f>
        <v>1.0596241035318976E-2</v>
      </c>
      <c r="G287" s="16">
        <f>SMM*(Beg_Balance-Scheduled_Principal)</f>
        <v>76502.957801922283</v>
      </c>
      <c r="H287" s="14">
        <f>Service_Fee*Beg_Balance/12</f>
        <v>3035.3323155407338</v>
      </c>
      <c r="I287" s="15">
        <f>Scheduled_Principal+Prepaid_Principal</f>
        <v>141480.0573613568</v>
      </c>
      <c r="J287" s="14">
        <f>Accrued_Interest-servicefee</f>
        <v>45529.984733111007</v>
      </c>
      <c r="K287" s="21">
        <f>Total_Principal+Net_Interest</f>
        <v>187010.04209446779</v>
      </c>
      <c r="M287" s="33">
        <f t="shared" si="65"/>
        <v>0</v>
      </c>
      <c r="N287" s="30">
        <f>(I-Service_Fee)/12*M287</f>
        <v>0</v>
      </c>
      <c r="O287" s="35">
        <f t="shared" si="60"/>
        <v>0</v>
      </c>
      <c r="P287" s="33">
        <f t="shared" si="73"/>
        <v>0</v>
      </c>
      <c r="Q287" s="30">
        <f>(I-Service_Fee)/12*P287</f>
        <v>0</v>
      </c>
      <c r="R287" s="34">
        <f t="shared" si="61"/>
        <v>0</v>
      </c>
      <c r="S287" s="33">
        <f t="shared" si="66"/>
        <v>0</v>
      </c>
      <c r="T287" s="30">
        <f>(I-Service_Fee)/12*S287</f>
        <v>0</v>
      </c>
      <c r="U287" s="35">
        <f t="shared" si="62"/>
        <v>0</v>
      </c>
      <c r="V287" s="34">
        <f t="shared" si="67"/>
        <v>7284797.5572976042</v>
      </c>
      <c r="W287" s="30">
        <f>(I-Service_Fee)/12*V287</f>
        <v>45529.984733110025</v>
      </c>
      <c r="X287" s="35">
        <f t="shared" si="68"/>
        <v>141480.0573613568</v>
      </c>
      <c r="Y287" s="32"/>
      <c r="Z287" s="32">
        <f t="shared" si="74"/>
        <v>277</v>
      </c>
      <c r="AA287" s="32">
        <f t="shared" si="69"/>
        <v>0</v>
      </c>
      <c r="AB287" s="32">
        <f t="shared" si="70"/>
        <v>0</v>
      </c>
      <c r="AC287" s="32">
        <f t="shared" si="71"/>
        <v>0</v>
      </c>
      <c r="AD287" s="32">
        <f t="shared" si="72"/>
        <v>187010.04209446683</v>
      </c>
    </row>
    <row r="288" spans="1:30" ht="15.75" thickBot="1" x14ac:dyDescent="0.3">
      <c r="A288" s="7">
        <v>278</v>
      </c>
      <c r="B288" s="14">
        <f t="shared" si="63"/>
        <v>7143317.4999364037</v>
      </c>
      <c r="C288" s="19">
        <f t="shared" si="64"/>
        <v>112339.29379397436</v>
      </c>
      <c r="D288" s="14">
        <f>Beg_Balance*I_Period</f>
        <v>47622.116666242691</v>
      </c>
      <c r="E288" s="15">
        <f>ABS(Scheduled_PMT-Accrued_Interest)</f>
        <v>64717.177127731666</v>
      </c>
      <c r="F288" s="17">
        <f>IF(time&lt;=30,1-(1-Use_CPR*time/30)^(1/12),1-(1-Use_CPR)^(1/12))</f>
        <v>1.0596241035318976E-2</v>
      </c>
      <c r="G288" s="16">
        <f>SMM*(Beg_Balance-Scheduled_Principal)</f>
        <v>75006.555213167405</v>
      </c>
      <c r="H288" s="14">
        <f>Service_Fee*Beg_Balance/12</f>
        <v>2976.3822916401682</v>
      </c>
      <c r="I288" s="15">
        <f>Scheduled_Principal+Prepaid_Principal</f>
        <v>139723.73234089906</v>
      </c>
      <c r="J288" s="14">
        <f>Accrued_Interest-servicefee</f>
        <v>44645.734374602522</v>
      </c>
      <c r="K288" s="21">
        <f>Total_Principal+Net_Interest</f>
        <v>184369.46671550159</v>
      </c>
      <c r="M288" s="33">
        <f t="shared" si="65"/>
        <v>0</v>
      </c>
      <c r="N288" s="30">
        <f>(I-Service_Fee)/12*M288</f>
        <v>0</v>
      </c>
      <c r="O288" s="35">
        <f t="shared" si="60"/>
        <v>0</v>
      </c>
      <c r="P288" s="33">
        <f t="shared" si="73"/>
        <v>0</v>
      </c>
      <c r="Q288" s="30">
        <f>(I-Service_Fee)/12*P288</f>
        <v>0</v>
      </c>
      <c r="R288" s="34">
        <f t="shared" si="61"/>
        <v>0</v>
      </c>
      <c r="S288" s="33">
        <f t="shared" si="66"/>
        <v>0</v>
      </c>
      <c r="T288" s="30">
        <f>(I-Service_Fee)/12*S288</f>
        <v>0</v>
      </c>
      <c r="U288" s="35">
        <f t="shared" si="62"/>
        <v>0</v>
      </c>
      <c r="V288" s="34">
        <f t="shared" si="67"/>
        <v>7143317.4999362472</v>
      </c>
      <c r="W288" s="30">
        <f>(I-Service_Fee)/12*V288</f>
        <v>44645.734374601539</v>
      </c>
      <c r="X288" s="35">
        <f t="shared" si="68"/>
        <v>139723.73234089906</v>
      </c>
      <c r="Y288" s="32"/>
      <c r="Z288" s="32">
        <f t="shared" si="74"/>
        <v>278</v>
      </c>
      <c r="AA288" s="32">
        <f t="shared" si="69"/>
        <v>0</v>
      </c>
      <c r="AB288" s="32">
        <f t="shared" si="70"/>
        <v>0</v>
      </c>
      <c r="AC288" s="32">
        <f t="shared" si="71"/>
        <v>0</v>
      </c>
      <c r="AD288" s="32">
        <f t="shared" si="72"/>
        <v>184369.4667155006</v>
      </c>
    </row>
    <row r="289" spans="1:30" ht="15.75" thickBot="1" x14ac:dyDescent="0.3">
      <c r="A289" s="7">
        <v>279</v>
      </c>
      <c r="B289" s="14">
        <f t="shared" si="63"/>
        <v>7003593.7675955044</v>
      </c>
      <c r="C289" s="19">
        <f t="shared" si="64"/>
        <v>111148.91955919589</v>
      </c>
      <c r="D289" s="14">
        <f>Beg_Balance*I_Period</f>
        <v>46690.625117303367</v>
      </c>
      <c r="E289" s="15">
        <f>ABS(Scheduled_PMT-Accrued_Interest)</f>
        <v>64458.294441892518</v>
      </c>
      <c r="F289" s="17">
        <f>IF(time&lt;=30,1-(1-Use_CPR*time/30)^(1/12),1-(1-Use_CPR)^(1/12))</f>
        <v>1.0596241035318976E-2</v>
      </c>
      <c r="G289" s="16">
        <f>SMM*(Beg_Balance-Scheduled_Principal)</f>
        <v>73528.752050267853</v>
      </c>
      <c r="H289" s="14">
        <f>Service_Fee*Beg_Balance/12</f>
        <v>2918.1640698314604</v>
      </c>
      <c r="I289" s="15">
        <f>Scheduled_Principal+Prepaid_Principal</f>
        <v>137987.04649216036</v>
      </c>
      <c r="J289" s="14">
        <f>Accrued_Interest-servicefee</f>
        <v>43772.461047471908</v>
      </c>
      <c r="K289" s="21">
        <f>Total_Principal+Net_Interest</f>
        <v>181759.50753963226</v>
      </c>
      <c r="M289" s="33">
        <f t="shared" si="65"/>
        <v>0</v>
      </c>
      <c r="N289" s="30">
        <f>(I-Service_Fee)/12*M289</f>
        <v>0</v>
      </c>
      <c r="O289" s="35">
        <f t="shared" si="60"/>
        <v>0</v>
      </c>
      <c r="P289" s="33">
        <f t="shared" si="73"/>
        <v>0</v>
      </c>
      <c r="Q289" s="30">
        <f>(I-Service_Fee)/12*P289</f>
        <v>0</v>
      </c>
      <c r="R289" s="34">
        <f t="shared" si="61"/>
        <v>0</v>
      </c>
      <c r="S289" s="33">
        <f t="shared" si="66"/>
        <v>0</v>
      </c>
      <c r="T289" s="30">
        <f>(I-Service_Fee)/12*S289</f>
        <v>0</v>
      </c>
      <c r="U289" s="35">
        <f t="shared" si="62"/>
        <v>0</v>
      </c>
      <c r="V289" s="34">
        <f t="shared" si="67"/>
        <v>7003593.7675953479</v>
      </c>
      <c r="W289" s="30">
        <f>(I-Service_Fee)/12*V289</f>
        <v>43772.461047470919</v>
      </c>
      <c r="X289" s="35">
        <f t="shared" si="68"/>
        <v>137987.04649216036</v>
      </c>
      <c r="Y289" s="32"/>
      <c r="Z289" s="32">
        <f t="shared" si="74"/>
        <v>279</v>
      </c>
      <c r="AA289" s="32">
        <f t="shared" si="69"/>
        <v>0</v>
      </c>
      <c r="AB289" s="32">
        <f t="shared" si="70"/>
        <v>0</v>
      </c>
      <c r="AC289" s="32">
        <f t="shared" si="71"/>
        <v>0</v>
      </c>
      <c r="AD289" s="32">
        <f t="shared" si="72"/>
        <v>181759.50753963127</v>
      </c>
    </row>
    <row r="290" spans="1:30" ht="15.75" thickBot="1" x14ac:dyDescent="0.3">
      <c r="A290" s="7">
        <v>280</v>
      </c>
      <c r="B290" s="14">
        <f t="shared" si="63"/>
        <v>6865606.7211033441</v>
      </c>
      <c r="C290" s="19">
        <f t="shared" si="64"/>
        <v>109971.15881673137</v>
      </c>
      <c r="D290" s="14">
        <f>Beg_Balance*I_Period</f>
        <v>45770.711474022297</v>
      </c>
      <c r="E290" s="15">
        <f>ABS(Scheduled_PMT-Accrued_Interest)</f>
        <v>64200.447342709078</v>
      </c>
      <c r="F290" s="17">
        <f>IF(time&lt;=30,1-(1-Use_CPR*time/30)^(1/12),1-(1-Use_CPR)^(1/12))</f>
        <v>1.0596241035318976E-2</v>
      </c>
      <c r="G290" s="16">
        <f>SMM*(Beg_Balance-Scheduled_Principal)</f>
        <v>72069.34025589838</v>
      </c>
      <c r="H290" s="14">
        <f>Service_Fee*Beg_Balance/12</f>
        <v>2860.6694671263936</v>
      </c>
      <c r="I290" s="15">
        <f>Scheduled_Principal+Prepaid_Principal</f>
        <v>136269.78759860745</v>
      </c>
      <c r="J290" s="14">
        <f>Accrued_Interest-servicefee</f>
        <v>42910.042006895907</v>
      </c>
      <c r="K290" s="21">
        <f>Total_Principal+Net_Interest</f>
        <v>179179.82960550336</v>
      </c>
      <c r="M290" s="33">
        <f t="shared" si="65"/>
        <v>0</v>
      </c>
      <c r="N290" s="30">
        <f>(I-Service_Fee)/12*M290</f>
        <v>0</v>
      </c>
      <c r="O290" s="35">
        <f t="shared" si="60"/>
        <v>0</v>
      </c>
      <c r="P290" s="33">
        <f t="shared" si="73"/>
        <v>0</v>
      </c>
      <c r="Q290" s="30">
        <f>(I-Service_Fee)/12*P290</f>
        <v>0</v>
      </c>
      <c r="R290" s="34">
        <f t="shared" si="61"/>
        <v>0</v>
      </c>
      <c r="S290" s="33">
        <f t="shared" si="66"/>
        <v>0</v>
      </c>
      <c r="T290" s="30">
        <f>(I-Service_Fee)/12*S290</f>
        <v>0</v>
      </c>
      <c r="U290" s="35">
        <f t="shared" si="62"/>
        <v>0</v>
      </c>
      <c r="V290" s="34">
        <f t="shared" si="67"/>
        <v>6865606.7211031877</v>
      </c>
      <c r="W290" s="30">
        <f>(I-Service_Fee)/12*V290</f>
        <v>42910.042006894917</v>
      </c>
      <c r="X290" s="35">
        <f t="shared" si="68"/>
        <v>136269.78759860745</v>
      </c>
      <c r="Y290" s="32"/>
      <c r="Z290" s="32">
        <f t="shared" si="74"/>
        <v>280</v>
      </c>
      <c r="AA290" s="32">
        <f t="shared" si="69"/>
        <v>0</v>
      </c>
      <c r="AB290" s="32">
        <f t="shared" si="70"/>
        <v>0</v>
      </c>
      <c r="AC290" s="32">
        <f t="shared" si="71"/>
        <v>0</v>
      </c>
      <c r="AD290" s="32">
        <f t="shared" si="72"/>
        <v>179179.82960550237</v>
      </c>
    </row>
    <row r="291" spans="1:30" ht="15.75" thickBot="1" x14ac:dyDescent="0.3">
      <c r="A291" s="7">
        <v>281</v>
      </c>
      <c r="B291" s="14">
        <f t="shared" si="63"/>
        <v>6729336.933504737</v>
      </c>
      <c r="C291" s="19">
        <f t="shared" si="64"/>
        <v>108805.87791097596</v>
      </c>
      <c r="D291" s="14">
        <f>Beg_Balance*I_Period</f>
        <v>44862.246223364913</v>
      </c>
      <c r="E291" s="15">
        <f>ABS(Scheduled_PMT-Accrued_Interest)</f>
        <v>63943.63168761105</v>
      </c>
      <c r="F291" s="17">
        <f>IF(time&lt;=30,1-(1-Use_CPR*time/30)^(1/12),1-(1-Use_CPR)^(1/12))</f>
        <v>1.0596241035318976E-2</v>
      </c>
      <c r="G291" s="16">
        <f>SMM*(Beg_Balance-Scheduled_Principal)</f>
        <v>70628.114021254863</v>
      </c>
      <c r="H291" s="14">
        <f>Service_Fee*Beg_Balance/12</f>
        <v>2803.8903889603075</v>
      </c>
      <c r="I291" s="15">
        <f>Scheduled_Principal+Prepaid_Principal</f>
        <v>134571.74570886593</v>
      </c>
      <c r="J291" s="14">
        <f>Accrued_Interest-servicefee</f>
        <v>42058.355834404603</v>
      </c>
      <c r="K291" s="21">
        <f>Total_Principal+Net_Interest</f>
        <v>176630.10154327052</v>
      </c>
      <c r="M291" s="33">
        <f t="shared" si="65"/>
        <v>0</v>
      </c>
      <c r="N291" s="30">
        <f>(I-Service_Fee)/12*M291</f>
        <v>0</v>
      </c>
      <c r="O291" s="35">
        <f t="shared" si="60"/>
        <v>0</v>
      </c>
      <c r="P291" s="33">
        <f t="shared" si="73"/>
        <v>0</v>
      </c>
      <c r="Q291" s="30">
        <f>(I-Service_Fee)/12*P291</f>
        <v>0</v>
      </c>
      <c r="R291" s="34">
        <f t="shared" si="61"/>
        <v>0</v>
      </c>
      <c r="S291" s="33">
        <f t="shared" si="66"/>
        <v>0</v>
      </c>
      <c r="T291" s="30">
        <f>(I-Service_Fee)/12*S291</f>
        <v>0</v>
      </c>
      <c r="U291" s="35">
        <f t="shared" si="62"/>
        <v>0</v>
      </c>
      <c r="V291" s="34">
        <f t="shared" si="67"/>
        <v>6729336.9335045805</v>
      </c>
      <c r="W291" s="30">
        <f>(I-Service_Fee)/12*V291</f>
        <v>42058.355834403628</v>
      </c>
      <c r="X291" s="35">
        <f t="shared" si="68"/>
        <v>134571.74570886593</v>
      </c>
      <c r="Y291" s="32"/>
      <c r="Z291" s="32">
        <f t="shared" si="74"/>
        <v>281</v>
      </c>
      <c r="AA291" s="32">
        <f t="shared" si="69"/>
        <v>0</v>
      </c>
      <c r="AB291" s="32">
        <f t="shared" si="70"/>
        <v>0</v>
      </c>
      <c r="AC291" s="32">
        <f t="shared" si="71"/>
        <v>0</v>
      </c>
      <c r="AD291" s="32">
        <f t="shared" si="72"/>
        <v>176630.10154326956</v>
      </c>
    </row>
    <row r="292" spans="1:30" ht="15.75" thickBot="1" x14ac:dyDescent="0.3">
      <c r="A292" s="7">
        <v>282</v>
      </c>
      <c r="B292" s="14">
        <f t="shared" si="63"/>
        <v>6594765.1877958709</v>
      </c>
      <c r="C292" s="19">
        <f t="shared" si="64"/>
        <v>107652.94460257175</v>
      </c>
      <c r="D292" s="14">
        <f>Beg_Balance*I_Period</f>
        <v>43965.101251972475</v>
      </c>
      <c r="E292" s="15">
        <f>ABS(Scheduled_PMT-Accrued_Interest)</f>
        <v>63687.843350599273</v>
      </c>
      <c r="F292" s="17">
        <f>IF(time&lt;=30,1-(1-Use_CPR*time/30)^(1/12),1-(1-Use_CPR)^(1/12))</f>
        <v>1.0596241035318976E-2</v>
      </c>
      <c r="G292" s="16">
        <f>SMM*(Beg_Balance-Scheduled_Principal)</f>
        <v>69204.869762053073</v>
      </c>
      <c r="H292" s="14">
        <f>Service_Fee*Beg_Balance/12</f>
        <v>2747.8188282482793</v>
      </c>
      <c r="I292" s="15">
        <f>Scheduled_Principal+Prepaid_Principal</f>
        <v>132892.71311265236</v>
      </c>
      <c r="J292" s="14">
        <f>Accrued_Interest-servicefee</f>
        <v>41217.282423724195</v>
      </c>
      <c r="K292" s="21">
        <f>Total_Principal+Net_Interest</f>
        <v>174109.99553637655</v>
      </c>
      <c r="M292" s="33">
        <f t="shared" si="65"/>
        <v>0</v>
      </c>
      <c r="N292" s="30">
        <f>(I-Service_Fee)/12*M292</f>
        <v>0</v>
      </c>
      <c r="O292" s="35">
        <f t="shared" si="60"/>
        <v>0</v>
      </c>
      <c r="P292" s="33">
        <f t="shared" si="73"/>
        <v>0</v>
      </c>
      <c r="Q292" s="30">
        <f>(I-Service_Fee)/12*P292</f>
        <v>0</v>
      </c>
      <c r="R292" s="34">
        <f t="shared" si="61"/>
        <v>0</v>
      </c>
      <c r="S292" s="33">
        <f t="shared" si="66"/>
        <v>0</v>
      </c>
      <c r="T292" s="30">
        <f>(I-Service_Fee)/12*S292</f>
        <v>0</v>
      </c>
      <c r="U292" s="35">
        <f t="shared" si="62"/>
        <v>0</v>
      </c>
      <c r="V292" s="34">
        <f t="shared" si="67"/>
        <v>6594765.1877957145</v>
      </c>
      <c r="W292" s="30">
        <f>(I-Service_Fee)/12*V292</f>
        <v>41217.282423723213</v>
      </c>
      <c r="X292" s="35">
        <f t="shared" si="68"/>
        <v>132892.71311265236</v>
      </c>
      <c r="Y292" s="32"/>
      <c r="Z292" s="32">
        <f t="shared" si="74"/>
        <v>282</v>
      </c>
      <c r="AA292" s="32">
        <f t="shared" si="69"/>
        <v>0</v>
      </c>
      <c r="AB292" s="32">
        <f t="shared" si="70"/>
        <v>0</v>
      </c>
      <c r="AC292" s="32">
        <f t="shared" si="71"/>
        <v>0</v>
      </c>
      <c r="AD292" s="32">
        <f t="shared" si="72"/>
        <v>174109.99553637556</v>
      </c>
    </row>
    <row r="293" spans="1:30" ht="15.75" thickBot="1" x14ac:dyDescent="0.3">
      <c r="A293" s="7">
        <v>283</v>
      </c>
      <c r="B293" s="14">
        <f t="shared" si="63"/>
        <v>6461872.4746832186</v>
      </c>
      <c r="C293" s="19">
        <f t="shared" si="64"/>
        <v>106512.22805340106</v>
      </c>
      <c r="D293" s="14">
        <f>Beg_Balance*I_Period</f>
        <v>43079.149831221461</v>
      </c>
      <c r="E293" s="15">
        <f>ABS(Scheduled_PMT-Accrued_Interest)</f>
        <v>63433.078222179603</v>
      </c>
      <c r="F293" s="17">
        <f>IF(time&lt;=30,1-(1-Use_CPR*time/30)^(1/12),1-(1-Use_CPR)^(1/12))</f>
        <v>1.0596241035318976E-2</v>
      </c>
      <c r="G293" s="16">
        <f>SMM*(Beg_Balance-Scheduled_Principal)</f>
        <v>67799.40609478204</v>
      </c>
      <c r="H293" s="14">
        <f>Service_Fee*Beg_Balance/12</f>
        <v>2692.4468644513413</v>
      </c>
      <c r="I293" s="15">
        <f>Scheduled_Principal+Prepaid_Principal</f>
        <v>131232.48431696164</v>
      </c>
      <c r="J293" s="14">
        <f>Accrued_Interest-servicefee</f>
        <v>40386.702966770121</v>
      </c>
      <c r="K293" s="21">
        <f>Total_Principal+Net_Interest</f>
        <v>171619.18728373176</v>
      </c>
      <c r="M293" s="33">
        <f t="shared" si="65"/>
        <v>0</v>
      </c>
      <c r="N293" s="30">
        <f>(I-Service_Fee)/12*M293</f>
        <v>0</v>
      </c>
      <c r="O293" s="35">
        <f t="shared" si="60"/>
        <v>0</v>
      </c>
      <c r="P293" s="33">
        <f t="shared" si="73"/>
        <v>0</v>
      </c>
      <c r="Q293" s="30">
        <f>(I-Service_Fee)/12*P293</f>
        <v>0</v>
      </c>
      <c r="R293" s="34">
        <f t="shared" si="61"/>
        <v>0</v>
      </c>
      <c r="S293" s="33">
        <f t="shared" si="66"/>
        <v>0</v>
      </c>
      <c r="T293" s="30">
        <f>(I-Service_Fee)/12*S293</f>
        <v>0</v>
      </c>
      <c r="U293" s="35">
        <f t="shared" si="62"/>
        <v>0</v>
      </c>
      <c r="V293" s="34">
        <f t="shared" si="67"/>
        <v>6461872.4746830622</v>
      </c>
      <c r="W293" s="30">
        <f>(I-Service_Fee)/12*V293</f>
        <v>40386.702966769139</v>
      </c>
      <c r="X293" s="35">
        <f t="shared" si="68"/>
        <v>131232.48431696164</v>
      </c>
      <c r="Y293" s="32"/>
      <c r="Z293" s="32">
        <f t="shared" si="74"/>
        <v>283</v>
      </c>
      <c r="AA293" s="32">
        <f t="shared" si="69"/>
        <v>0</v>
      </c>
      <c r="AB293" s="32">
        <f t="shared" si="70"/>
        <v>0</v>
      </c>
      <c r="AC293" s="32">
        <f t="shared" si="71"/>
        <v>0</v>
      </c>
      <c r="AD293" s="32">
        <f t="shared" si="72"/>
        <v>171619.18728373077</v>
      </c>
    </row>
    <row r="294" spans="1:30" ht="15.75" thickBot="1" x14ac:dyDescent="0.3">
      <c r="A294" s="7">
        <v>284</v>
      </c>
      <c r="B294" s="14">
        <f t="shared" si="63"/>
        <v>6330639.9903662568</v>
      </c>
      <c r="C294" s="19">
        <f t="shared" si="64"/>
        <v>105383.59881173835</v>
      </c>
      <c r="D294" s="14">
        <f>Beg_Balance*I_Period</f>
        <v>42204.266602441712</v>
      </c>
      <c r="E294" s="15">
        <f>ABS(Scheduled_PMT-Accrued_Interest)</f>
        <v>63179.332209296641</v>
      </c>
      <c r="F294" s="17">
        <f>IF(time&lt;=30,1-(1-Use_CPR*time/30)^(1/12),1-(1-Use_CPR)^(1/12))</f>
        <v>1.0596241035318976E-2</v>
      </c>
      <c r="G294" s="16">
        <f>SMM*(Beg_Balance-Scheduled_Principal)</f>
        <v>66411.523813210064</v>
      </c>
      <c r="H294" s="14">
        <f>Service_Fee*Beg_Balance/12</f>
        <v>2637.766662652607</v>
      </c>
      <c r="I294" s="15">
        <f>Scheduled_Principal+Prepaid_Principal</f>
        <v>129590.8560225067</v>
      </c>
      <c r="J294" s="14">
        <f>Accrued_Interest-servicefee</f>
        <v>39566.499939789108</v>
      </c>
      <c r="K294" s="21">
        <f>Total_Principal+Net_Interest</f>
        <v>169157.35596229581</v>
      </c>
      <c r="M294" s="33">
        <f t="shared" si="65"/>
        <v>0</v>
      </c>
      <c r="N294" s="30">
        <f>(I-Service_Fee)/12*M294</f>
        <v>0</v>
      </c>
      <c r="O294" s="35">
        <f t="shared" si="60"/>
        <v>0</v>
      </c>
      <c r="P294" s="33">
        <f t="shared" si="73"/>
        <v>0</v>
      </c>
      <c r="Q294" s="30">
        <f>(I-Service_Fee)/12*P294</f>
        <v>0</v>
      </c>
      <c r="R294" s="34">
        <f t="shared" si="61"/>
        <v>0</v>
      </c>
      <c r="S294" s="33">
        <f t="shared" si="66"/>
        <v>0</v>
      </c>
      <c r="T294" s="30">
        <f>(I-Service_Fee)/12*S294</f>
        <v>0</v>
      </c>
      <c r="U294" s="35">
        <f t="shared" si="62"/>
        <v>0</v>
      </c>
      <c r="V294" s="34">
        <f t="shared" si="67"/>
        <v>6330639.9903661003</v>
      </c>
      <c r="W294" s="30">
        <f>(I-Service_Fee)/12*V294</f>
        <v>39566.499939788126</v>
      </c>
      <c r="X294" s="35">
        <f t="shared" si="68"/>
        <v>129590.8560225067</v>
      </c>
      <c r="Y294" s="32"/>
      <c r="Z294" s="32">
        <f t="shared" si="74"/>
        <v>284</v>
      </c>
      <c r="AA294" s="32">
        <f t="shared" si="69"/>
        <v>0</v>
      </c>
      <c r="AB294" s="32">
        <f t="shared" si="70"/>
        <v>0</v>
      </c>
      <c r="AC294" s="32">
        <f t="shared" si="71"/>
        <v>0</v>
      </c>
      <c r="AD294" s="32">
        <f t="shared" si="72"/>
        <v>169157.35596229482</v>
      </c>
    </row>
    <row r="295" spans="1:30" ht="15.75" thickBot="1" x14ac:dyDescent="0.3">
      <c r="A295" s="7">
        <v>285</v>
      </c>
      <c r="B295" s="14">
        <f t="shared" si="63"/>
        <v>6201049.1343437498</v>
      </c>
      <c r="C295" s="19">
        <f t="shared" si="64"/>
        <v>104266.92879755981</v>
      </c>
      <c r="D295" s="14">
        <f>Beg_Balance*I_Period</f>
        <v>41340.32756229167</v>
      </c>
      <c r="E295" s="15">
        <f>ABS(Scheduled_PMT-Accrued_Interest)</f>
        <v>62926.601235268143</v>
      </c>
      <c r="F295" s="17">
        <f>IF(time&lt;=30,1-(1-Use_CPR*time/30)^(1/12),1-(1-Use_CPR)^(1/12))</f>
        <v>1.0596241035318976E-2</v>
      </c>
      <c r="G295" s="16">
        <f>SMM*(Beg_Balance-Scheduled_Principal)</f>
        <v>65041.02586514016</v>
      </c>
      <c r="H295" s="14">
        <f>Service_Fee*Beg_Balance/12</f>
        <v>2583.7704726432289</v>
      </c>
      <c r="I295" s="15">
        <f>Scheduled_Principal+Prepaid_Principal</f>
        <v>127967.62710040831</v>
      </c>
      <c r="J295" s="14">
        <f>Accrued_Interest-servicefee</f>
        <v>38756.557089648442</v>
      </c>
      <c r="K295" s="21">
        <f>Total_Principal+Net_Interest</f>
        <v>166724.18419005675</v>
      </c>
      <c r="M295" s="33">
        <f t="shared" si="65"/>
        <v>0</v>
      </c>
      <c r="N295" s="30">
        <f>(I-Service_Fee)/12*M295</f>
        <v>0</v>
      </c>
      <c r="O295" s="35">
        <f t="shared" si="60"/>
        <v>0</v>
      </c>
      <c r="P295" s="33">
        <f t="shared" si="73"/>
        <v>0</v>
      </c>
      <c r="Q295" s="30">
        <f>(I-Service_Fee)/12*P295</f>
        <v>0</v>
      </c>
      <c r="R295" s="34">
        <f t="shared" si="61"/>
        <v>0</v>
      </c>
      <c r="S295" s="33">
        <f t="shared" si="66"/>
        <v>0</v>
      </c>
      <c r="T295" s="30">
        <f>(I-Service_Fee)/12*S295</f>
        <v>0</v>
      </c>
      <c r="U295" s="35">
        <f t="shared" si="62"/>
        <v>0</v>
      </c>
      <c r="V295" s="34">
        <f t="shared" si="67"/>
        <v>6201049.1343435934</v>
      </c>
      <c r="W295" s="30">
        <f>(I-Service_Fee)/12*V295</f>
        <v>38756.557089647453</v>
      </c>
      <c r="X295" s="35">
        <f t="shared" si="68"/>
        <v>127967.62710040831</v>
      </c>
      <c r="Y295" s="32"/>
      <c r="Z295" s="32">
        <f t="shared" si="74"/>
        <v>285</v>
      </c>
      <c r="AA295" s="32">
        <f t="shared" si="69"/>
        <v>0</v>
      </c>
      <c r="AB295" s="32">
        <f t="shared" si="70"/>
        <v>0</v>
      </c>
      <c r="AC295" s="32">
        <f t="shared" si="71"/>
        <v>0</v>
      </c>
      <c r="AD295" s="32">
        <f t="shared" si="72"/>
        <v>166724.18419005576</v>
      </c>
    </row>
    <row r="296" spans="1:30" ht="15.75" thickBot="1" x14ac:dyDescent="0.3">
      <c r="A296" s="7">
        <v>286</v>
      </c>
      <c r="B296" s="14">
        <f t="shared" si="63"/>
        <v>6073081.5072433418</v>
      </c>
      <c r="C296" s="19">
        <f t="shared" si="64"/>
        <v>103162.09128800844</v>
      </c>
      <c r="D296" s="14">
        <f>Beg_Balance*I_Period</f>
        <v>40487.210048288951</v>
      </c>
      <c r="E296" s="15">
        <f>ABS(Scheduled_PMT-Accrued_Interest)</f>
        <v>62674.881239719485</v>
      </c>
      <c r="F296" s="17">
        <f>IF(time&lt;=30,1-(1-Use_CPR*time/30)^(1/12),1-(1-Use_CPR)^(1/12))</f>
        <v>1.0596241035318976E-2</v>
      </c>
      <c r="G296" s="16">
        <f>SMM*(Beg_Balance-Scheduled_Principal)</f>
        <v>63687.717329412655</v>
      </c>
      <c r="H296" s="14">
        <f>Service_Fee*Beg_Balance/12</f>
        <v>2530.450628018059</v>
      </c>
      <c r="I296" s="15">
        <f>Scheduled_Principal+Prepaid_Principal</f>
        <v>126362.59856913214</v>
      </c>
      <c r="J296" s="14">
        <f>Accrued_Interest-servicefee</f>
        <v>37956.759420270893</v>
      </c>
      <c r="K296" s="21">
        <f>Total_Principal+Net_Interest</f>
        <v>164319.35798940304</v>
      </c>
      <c r="M296" s="33">
        <f t="shared" si="65"/>
        <v>0</v>
      </c>
      <c r="N296" s="30">
        <f>(I-Service_Fee)/12*M296</f>
        <v>0</v>
      </c>
      <c r="O296" s="35">
        <f t="shared" si="60"/>
        <v>0</v>
      </c>
      <c r="P296" s="33">
        <f t="shared" si="73"/>
        <v>0</v>
      </c>
      <c r="Q296" s="30">
        <f>(I-Service_Fee)/12*P296</f>
        <v>0</v>
      </c>
      <c r="R296" s="34">
        <f t="shared" si="61"/>
        <v>0</v>
      </c>
      <c r="S296" s="33">
        <f t="shared" si="66"/>
        <v>0</v>
      </c>
      <c r="T296" s="30">
        <f>(I-Service_Fee)/12*S296</f>
        <v>0</v>
      </c>
      <c r="U296" s="35">
        <f t="shared" si="62"/>
        <v>0</v>
      </c>
      <c r="V296" s="34">
        <f t="shared" si="67"/>
        <v>6073081.5072431853</v>
      </c>
      <c r="W296" s="30">
        <f>(I-Service_Fee)/12*V296</f>
        <v>37956.759420269904</v>
      </c>
      <c r="X296" s="35">
        <f t="shared" si="68"/>
        <v>126362.59856913214</v>
      </c>
      <c r="Y296" s="32"/>
      <c r="Z296" s="32">
        <f t="shared" si="74"/>
        <v>286</v>
      </c>
      <c r="AA296" s="32">
        <f t="shared" si="69"/>
        <v>0</v>
      </c>
      <c r="AB296" s="32">
        <f t="shared" si="70"/>
        <v>0</v>
      </c>
      <c r="AC296" s="32">
        <f t="shared" si="71"/>
        <v>0</v>
      </c>
      <c r="AD296" s="32">
        <f t="shared" si="72"/>
        <v>164319.35798940205</v>
      </c>
    </row>
    <row r="297" spans="1:30" ht="15.75" thickBot="1" x14ac:dyDescent="0.3">
      <c r="A297" s="7">
        <v>287</v>
      </c>
      <c r="B297" s="14">
        <f t="shared" si="63"/>
        <v>5946718.9086742094</v>
      </c>
      <c r="C297" s="19">
        <f t="shared" si="64"/>
        <v>102068.96090301313</v>
      </c>
      <c r="D297" s="14">
        <f>Beg_Balance*I_Period</f>
        <v>39644.792724494735</v>
      </c>
      <c r="E297" s="15">
        <f>ABS(Scheduled_PMT-Accrued_Interest)</f>
        <v>62424.16817851839</v>
      </c>
      <c r="F297" s="17">
        <f>IF(time&lt;=30,1-(1-Use_CPR*time/30)^(1/12),1-(1-Use_CPR)^(1/12))</f>
        <v>1.0596241035318976E-2</v>
      </c>
      <c r="G297" s="16">
        <f>SMM*(Beg_Balance-Scheduled_Principal)</f>
        <v>62351.405393152068</v>
      </c>
      <c r="H297" s="14">
        <f>Service_Fee*Beg_Balance/12</f>
        <v>2477.7995452809205</v>
      </c>
      <c r="I297" s="15">
        <f>Scheduled_Principal+Prepaid_Principal</f>
        <v>124775.57357167045</v>
      </c>
      <c r="J297" s="14">
        <f>Accrued_Interest-servicefee</f>
        <v>37166.993179213816</v>
      </c>
      <c r="K297" s="21">
        <f>Total_Principal+Net_Interest</f>
        <v>161942.56675088426</v>
      </c>
      <c r="M297" s="33">
        <f t="shared" si="65"/>
        <v>0</v>
      </c>
      <c r="N297" s="30">
        <f>(I-Service_Fee)/12*M297</f>
        <v>0</v>
      </c>
      <c r="O297" s="35">
        <f t="shared" si="60"/>
        <v>0</v>
      </c>
      <c r="P297" s="33">
        <f t="shared" si="73"/>
        <v>0</v>
      </c>
      <c r="Q297" s="30">
        <f>(I-Service_Fee)/12*P297</f>
        <v>0</v>
      </c>
      <c r="R297" s="34">
        <f t="shared" si="61"/>
        <v>0</v>
      </c>
      <c r="S297" s="33">
        <f t="shared" si="66"/>
        <v>0</v>
      </c>
      <c r="T297" s="30">
        <f>(I-Service_Fee)/12*S297</f>
        <v>0</v>
      </c>
      <c r="U297" s="35">
        <f t="shared" si="62"/>
        <v>0</v>
      </c>
      <c r="V297" s="34">
        <f t="shared" si="67"/>
        <v>5946718.9086740529</v>
      </c>
      <c r="W297" s="30">
        <f>(I-Service_Fee)/12*V297</f>
        <v>37166.993179212826</v>
      </c>
      <c r="X297" s="35">
        <f t="shared" si="68"/>
        <v>124775.57357167045</v>
      </c>
      <c r="Y297" s="32"/>
      <c r="Z297" s="32">
        <f t="shared" si="74"/>
        <v>287</v>
      </c>
      <c r="AA297" s="32">
        <f t="shared" si="69"/>
        <v>0</v>
      </c>
      <c r="AB297" s="32">
        <f t="shared" si="70"/>
        <v>0</v>
      </c>
      <c r="AC297" s="32">
        <f t="shared" si="71"/>
        <v>0</v>
      </c>
      <c r="AD297" s="32">
        <f t="shared" si="72"/>
        <v>161942.56675088327</v>
      </c>
    </row>
    <row r="298" spans="1:30" ht="15.75" thickBot="1" x14ac:dyDescent="0.3">
      <c r="A298" s="7">
        <v>288</v>
      </c>
      <c r="B298" s="14">
        <f t="shared" si="63"/>
        <v>5821943.3351025386</v>
      </c>
      <c r="C298" s="19">
        <f t="shared" si="64"/>
        <v>100987.41359106022</v>
      </c>
      <c r="D298" s="14">
        <f>Beg_Balance*I_Period</f>
        <v>38812.955567350262</v>
      </c>
      <c r="E298" s="15">
        <f>ABS(Scheduled_PMT-Accrued_Interest)</f>
        <v>62174.458023709958</v>
      </c>
      <c r="F298" s="17">
        <f>IF(time&lt;=30,1-(1-Use_CPR*time/30)^(1/12),1-(1-Use_CPR)^(1/12))</f>
        <v>1.0596241035318976E-2</v>
      </c>
      <c r="G298" s="16">
        <f>SMM*(Beg_Balance-Scheduled_Principal)</f>
        <v>61031.899329255779</v>
      </c>
      <c r="H298" s="14">
        <f>Service_Fee*Beg_Balance/12</f>
        <v>2425.8097229593909</v>
      </c>
      <c r="I298" s="15">
        <f>Scheduled_Principal+Prepaid_Principal</f>
        <v>123206.35735296574</v>
      </c>
      <c r="J298" s="14">
        <f>Accrued_Interest-servicefee</f>
        <v>36387.14584439087</v>
      </c>
      <c r="K298" s="21">
        <f>Total_Principal+Net_Interest</f>
        <v>159593.50319735662</v>
      </c>
      <c r="M298" s="33">
        <f t="shared" si="65"/>
        <v>0</v>
      </c>
      <c r="N298" s="30">
        <f>(I-Service_Fee)/12*M298</f>
        <v>0</v>
      </c>
      <c r="O298" s="35">
        <f t="shared" si="60"/>
        <v>0</v>
      </c>
      <c r="P298" s="33">
        <f t="shared" si="73"/>
        <v>0</v>
      </c>
      <c r="Q298" s="30">
        <f>(I-Service_Fee)/12*P298</f>
        <v>0</v>
      </c>
      <c r="R298" s="34">
        <f t="shared" si="61"/>
        <v>0</v>
      </c>
      <c r="S298" s="33">
        <f t="shared" si="66"/>
        <v>0</v>
      </c>
      <c r="T298" s="30">
        <f>(I-Service_Fee)/12*S298</f>
        <v>0</v>
      </c>
      <c r="U298" s="35">
        <f t="shared" si="62"/>
        <v>0</v>
      </c>
      <c r="V298" s="34">
        <f t="shared" si="67"/>
        <v>5821943.3351023821</v>
      </c>
      <c r="W298" s="30">
        <f>(I-Service_Fee)/12*V298</f>
        <v>36387.145844389888</v>
      </c>
      <c r="X298" s="35">
        <f t="shared" si="68"/>
        <v>123206.35735296574</v>
      </c>
      <c r="Y298" s="32"/>
      <c r="Z298" s="32">
        <f t="shared" si="74"/>
        <v>288</v>
      </c>
      <c r="AA298" s="32">
        <f t="shared" si="69"/>
        <v>0</v>
      </c>
      <c r="AB298" s="32">
        <f t="shared" si="70"/>
        <v>0</v>
      </c>
      <c r="AC298" s="32">
        <f t="shared" si="71"/>
        <v>0</v>
      </c>
      <c r="AD298" s="32">
        <f t="shared" si="72"/>
        <v>159593.50319735563</v>
      </c>
    </row>
    <row r="299" spans="1:30" ht="15.75" thickBot="1" x14ac:dyDescent="0.3">
      <c r="A299" s="7">
        <v>289</v>
      </c>
      <c r="B299" s="14">
        <f t="shared" si="63"/>
        <v>5698736.9777495731</v>
      </c>
      <c r="C299" s="19">
        <f t="shared" si="64"/>
        <v>99917.326615115919</v>
      </c>
      <c r="D299" s="14">
        <f>Beg_Balance*I_Period</f>
        <v>37991.579851663824</v>
      </c>
      <c r="E299" s="15">
        <f>ABS(Scheduled_PMT-Accrued_Interest)</f>
        <v>61925.746763452094</v>
      </c>
      <c r="F299" s="17">
        <f>IF(time&lt;=30,1-(1-Use_CPR*time/30)^(1/12),1-(1-Use_CPR)^(1/12))</f>
        <v>1.0596241035318976E-2</v>
      </c>
      <c r="G299" s="16">
        <f>SMM*(Beg_Balance-Scheduled_Principal)</f>
        <v>59729.010474122006</v>
      </c>
      <c r="H299" s="14">
        <f>Service_Fee*Beg_Balance/12</f>
        <v>2374.473740728989</v>
      </c>
      <c r="I299" s="15">
        <f>Scheduled_Principal+Prepaid_Principal</f>
        <v>121654.7572375741</v>
      </c>
      <c r="J299" s="14">
        <f>Accrued_Interest-servicefee</f>
        <v>35617.106110934837</v>
      </c>
      <c r="K299" s="21">
        <f>Total_Principal+Net_Interest</f>
        <v>157271.86334850895</v>
      </c>
      <c r="M299" s="33">
        <f t="shared" si="65"/>
        <v>0</v>
      </c>
      <c r="N299" s="30">
        <f>(I-Service_Fee)/12*M299</f>
        <v>0</v>
      </c>
      <c r="O299" s="35">
        <f t="shared" si="60"/>
        <v>0</v>
      </c>
      <c r="P299" s="33">
        <f t="shared" si="73"/>
        <v>0</v>
      </c>
      <c r="Q299" s="30">
        <f>(I-Service_Fee)/12*P299</f>
        <v>0</v>
      </c>
      <c r="R299" s="34">
        <f t="shared" si="61"/>
        <v>0</v>
      </c>
      <c r="S299" s="33">
        <f t="shared" si="66"/>
        <v>0</v>
      </c>
      <c r="T299" s="30">
        <f>(I-Service_Fee)/12*S299</f>
        <v>0</v>
      </c>
      <c r="U299" s="35">
        <f t="shared" si="62"/>
        <v>0</v>
      </c>
      <c r="V299" s="34">
        <f t="shared" si="67"/>
        <v>5698736.9777494166</v>
      </c>
      <c r="W299" s="30">
        <f>(I-Service_Fee)/12*V299</f>
        <v>35617.106110933848</v>
      </c>
      <c r="X299" s="35">
        <f t="shared" si="68"/>
        <v>121654.7572375741</v>
      </c>
      <c r="Y299" s="32"/>
      <c r="Z299" s="32">
        <f t="shared" si="74"/>
        <v>289</v>
      </c>
      <c r="AA299" s="32">
        <f t="shared" si="69"/>
        <v>0</v>
      </c>
      <c r="AB299" s="32">
        <f t="shared" si="70"/>
        <v>0</v>
      </c>
      <c r="AC299" s="32">
        <f t="shared" si="71"/>
        <v>0</v>
      </c>
      <c r="AD299" s="32">
        <f t="shared" si="72"/>
        <v>157271.86334850796</v>
      </c>
    </row>
    <row r="300" spans="1:30" ht="15.75" thickBot="1" x14ac:dyDescent="0.3">
      <c r="A300" s="7">
        <v>290</v>
      </c>
      <c r="B300" s="14">
        <f t="shared" si="63"/>
        <v>5577082.220511999</v>
      </c>
      <c r="C300" s="19">
        <f t="shared" si="64"/>
        <v>98858.578538697475</v>
      </c>
      <c r="D300" s="14">
        <f>Beg_Balance*I_Period</f>
        <v>37180.548136746664</v>
      </c>
      <c r="E300" s="15">
        <f>ABS(Scheduled_PMT-Accrued_Interest)</f>
        <v>61678.030401950811</v>
      </c>
      <c r="F300" s="17">
        <f>IF(time&lt;=30,1-(1-Use_CPR*time/30)^(1/12),1-(1-Use_CPR)^(1/12))</f>
        <v>1.0596241035318976E-2</v>
      </c>
      <c r="G300" s="16">
        <f>SMM*(Beg_Balance-Scheduled_Principal)</f>
        <v>58442.552205614316</v>
      </c>
      <c r="H300" s="14">
        <f>Service_Fee*Beg_Balance/12</f>
        <v>2323.7842585466665</v>
      </c>
      <c r="I300" s="15">
        <f>Scheduled_Principal+Prepaid_Principal</f>
        <v>120120.58260756513</v>
      </c>
      <c r="J300" s="14">
        <f>Accrued_Interest-servicefee</f>
        <v>34856.763878199999</v>
      </c>
      <c r="K300" s="21">
        <f>Total_Principal+Net_Interest</f>
        <v>154977.34648576513</v>
      </c>
      <c r="M300" s="33">
        <f t="shared" si="65"/>
        <v>0</v>
      </c>
      <c r="N300" s="30">
        <f>(I-Service_Fee)/12*M300</f>
        <v>0</v>
      </c>
      <c r="O300" s="35">
        <f t="shared" si="60"/>
        <v>0</v>
      </c>
      <c r="P300" s="33">
        <f t="shared" si="73"/>
        <v>0</v>
      </c>
      <c r="Q300" s="30">
        <f>(I-Service_Fee)/12*P300</f>
        <v>0</v>
      </c>
      <c r="R300" s="34">
        <f t="shared" si="61"/>
        <v>0</v>
      </c>
      <c r="S300" s="33">
        <f t="shared" si="66"/>
        <v>0</v>
      </c>
      <c r="T300" s="30">
        <f>(I-Service_Fee)/12*S300</f>
        <v>0</v>
      </c>
      <c r="U300" s="35">
        <f t="shared" si="62"/>
        <v>0</v>
      </c>
      <c r="V300" s="34">
        <f t="shared" si="67"/>
        <v>5577082.2205118425</v>
      </c>
      <c r="W300" s="30">
        <f>(I-Service_Fee)/12*V300</f>
        <v>34856.76387819901</v>
      </c>
      <c r="X300" s="35">
        <f t="shared" si="68"/>
        <v>120120.58260756513</v>
      </c>
      <c r="Y300" s="32"/>
      <c r="Z300" s="32">
        <f t="shared" si="74"/>
        <v>290</v>
      </c>
      <c r="AA300" s="32">
        <f t="shared" si="69"/>
        <v>0</v>
      </c>
      <c r="AB300" s="32">
        <f t="shared" si="70"/>
        <v>0</v>
      </c>
      <c r="AC300" s="32">
        <f t="shared" si="71"/>
        <v>0</v>
      </c>
      <c r="AD300" s="32">
        <f t="shared" si="72"/>
        <v>154977.34648576414</v>
      </c>
    </row>
    <row r="301" spans="1:30" ht="15.75" thickBot="1" x14ac:dyDescent="0.3">
      <c r="A301" s="7">
        <v>291</v>
      </c>
      <c r="B301" s="14">
        <f t="shared" si="63"/>
        <v>5456961.6379044335</v>
      </c>
      <c r="C301" s="19">
        <f t="shared" si="64"/>
        <v>97811.049212092388</v>
      </c>
      <c r="D301" s="14">
        <f>Beg_Balance*I_Period</f>
        <v>36379.744252696226</v>
      </c>
      <c r="E301" s="15">
        <f>ABS(Scheduled_PMT-Accrued_Interest)</f>
        <v>61431.304959396162</v>
      </c>
      <c r="F301" s="17">
        <f>IF(time&lt;=30,1-(1-Use_CPR*time/30)^(1/12),1-(1-Use_CPR)^(1/12))</f>
        <v>1.0596241035318976E-2</v>
      </c>
      <c r="G301" s="16">
        <f>SMM*(Beg_Balance-Scheduled_Principal)</f>
        <v>57172.339921260464</v>
      </c>
      <c r="H301" s="14">
        <f>Service_Fee*Beg_Balance/12</f>
        <v>2273.7340157935141</v>
      </c>
      <c r="I301" s="15">
        <f>Scheduled_Principal+Prepaid_Principal</f>
        <v>118603.64488065662</v>
      </c>
      <c r="J301" s="14">
        <f>Accrued_Interest-servicefee</f>
        <v>34106.010236902715</v>
      </c>
      <c r="K301" s="21">
        <f>Total_Principal+Net_Interest</f>
        <v>152709.65511755933</v>
      </c>
      <c r="M301" s="33">
        <f t="shared" si="65"/>
        <v>0</v>
      </c>
      <c r="N301" s="30">
        <f>(I-Service_Fee)/12*M301</f>
        <v>0</v>
      </c>
      <c r="O301" s="35">
        <f t="shared" si="60"/>
        <v>0</v>
      </c>
      <c r="P301" s="33">
        <f t="shared" si="73"/>
        <v>0</v>
      </c>
      <c r="Q301" s="30">
        <f>(I-Service_Fee)/12*P301</f>
        <v>0</v>
      </c>
      <c r="R301" s="34">
        <f t="shared" si="61"/>
        <v>0</v>
      </c>
      <c r="S301" s="33">
        <f t="shared" si="66"/>
        <v>0</v>
      </c>
      <c r="T301" s="30">
        <f>(I-Service_Fee)/12*S301</f>
        <v>0</v>
      </c>
      <c r="U301" s="35">
        <f t="shared" si="62"/>
        <v>0</v>
      </c>
      <c r="V301" s="34">
        <f t="shared" si="67"/>
        <v>5456961.6379042771</v>
      </c>
      <c r="W301" s="30">
        <f>(I-Service_Fee)/12*V301</f>
        <v>34106.010236901726</v>
      </c>
      <c r="X301" s="35">
        <f t="shared" si="68"/>
        <v>118603.64488065662</v>
      </c>
      <c r="Y301" s="32"/>
      <c r="Z301" s="32">
        <f t="shared" si="74"/>
        <v>291</v>
      </c>
      <c r="AA301" s="32">
        <f t="shared" si="69"/>
        <v>0</v>
      </c>
      <c r="AB301" s="32">
        <f t="shared" si="70"/>
        <v>0</v>
      </c>
      <c r="AC301" s="32">
        <f t="shared" si="71"/>
        <v>0</v>
      </c>
      <c r="AD301" s="32">
        <f t="shared" si="72"/>
        <v>152709.65511755834</v>
      </c>
    </row>
    <row r="302" spans="1:30" ht="15.75" thickBot="1" x14ac:dyDescent="0.3">
      <c r="A302" s="7">
        <v>292</v>
      </c>
      <c r="B302" s="14">
        <f t="shared" si="63"/>
        <v>5338357.9930237774</v>
      </c>
      <c r="C302" s="19">
        <f t="shared" si="64"/>
        <v>96774.619758723638</v>
      </c>
      <c r="D302" s="14">
        <f>Beg_Balance*I_Period</f>
        <v>35589.053286825183</v>
      </c>
      <c r="E302" s="15">
        <f>ABS(Scheduled_PMT-Accrued_Interest)</f>
        <v>61185.566471898455</v>
      </c>
      <c r="F302" s="17">
        <f>IF(time&lt;=30,1-(1-Use_CPR*time/30)^(1/12),1-(1-Use_CPR)^(1/12))</f>
        <v>1.0596241035318976E-2</v>
      </c>
      <c r="G302" s="16">
        <f>SMM*(Beg_Balance-Scheduled_Principal)</f>
        <v>55918.191016682838</v>
      </c>
      <c r="H302" s="14">
        <f>Service_Fee*Beg_Balance/12</f>
        <v>2224.3158304265739</v>
      </c>
      <c r="I302" s="15">
        <f>Scheduled_Principal+Prepaid_Principal</f>
        <v>117103.75748858129</v>
      </c>
      <c r="J302" s="14">
        <f>Accrued_Interest-servicefee</f>
        <v>33364.737456398609</v>
      </c>
      <c r="K302" s="21">
        <f>Total_Principal+Net_Interest</f>
        <v>150468.4949449799</v>
      </c>
      <c r="M302" s="33">
        <f t="shared" si="65"/>
        <v>0</v>
      </c>
      <c r="N302" s="30">
        <f>(I-Service_Fee)/12*M302</f>
        <v>0</v>
      </c>
      <c r="O302" s="35">
        <f t="shared" si="60"/>
        <v>0</v>
      </c>
      <c r="P302" s="33">
        <f t="shared" si="73"/>
        <v>0</v>
      </c>
      <c r="Q302" s="30">
        <f>(I-Service_Fee)/12*P302</f>
        <v>0</v>
      </c>
      <c r="R302" s="34">
        <f t="shared" si="61"/>
        <v>0</v>
      </c>
      <c r="S302" s="33">
        <f t="shared" si="66"/>
        <v>0</v>
      </c>
      <c r="T302" s="30">
        <f>(I-Service_Fee)/12*S302</f>
        <v>0</v>
      </c>
      <c r="U302" s="35">
        <f t="shared" si="62"/>
        <v>0</v>
      </c>
      <c r="V302" s="34">
        <f t="shared" si="67"/>
        <v>5338357.9930236209</v>
      </c>
      <c r="W302" s="30">
        <f>(I-Service_Fee)/12*V302</f>
        <v>33364.737456397626</v>
      </c>
      <c r="X302" s="35">
        <f t="shared" si="68"/>
        <v>117103.75748858129</v>
      </c>
      <c r="Y302" s="32"/>
      <c r="Z302" s="32">
        <f t="shared" si="74"/>
        <v>292</v>
      </c>
      <c r="AA302" s="32">
        <f t="shared" si="69"/>
        <v>0</v>
      </c>
      <c r="AB302" s="32">
        <f t="shared" si="70"/>
        <v>0</v>
      </c>
      <c r="AC302" s="32">
        <f t="shared" si="71"/>
        <v>0</v>
      </c>
      <c r="AD302" s="32">
        <f t="shared" si="72"/>
        <v>150468.49494497891</v>
      </c>
    </row>
    <row r="303" spans="1:30" ht="15.75" thickBot="1" x14ac:dyDescent="0.3">
      <c r="A303" s="7">
        <v>293</v>
      </c>
      <c r="B303" s="14">
        <f t="shared" si="63"/>
        <v>5221254.235535196</v>
      </c>
      <c r="C303" s="19">
        <f t="shared" si="64"/>
        <v>95749.172561658866</v>
      </c>
      <c r="D303" s="14">
        <f>Beg_Balance*I_Period</f>
        <v>34808.361570234643</v>
      </c>
      <c r="E303" s="15">
        <f>ABS(Scheduled_PMT-Accrued_Interest)</f>
        <v>60940.810991424223</v>
      </c>
      <c r="F303" s="17">
        <f>IF(time&lt;=30,1-(1-Use_CPR*time/30)^(1/12),1-(1-Use_CPR)^(1/12))</f>
        <v>1.0596241035318976E-2</v>
      </c>
      <c r="G303" s="16">
        <f>SMM*(Beg_Balance-Scheduled_Principal)</f>
        <v>54679.924864258108</v>
      </c>
      <c r="H303" s="14">
        <f>Service_Fee*Beg_Balance/12</f>
        <v>2175.5225981396652</v>
      </c>
      <c r="I303" s="15">
        <f>Scheduled_Principal+Prepaid_Principal</f>
        <v>115620.73585568233</v>
      </c>
      <c r="J303" s="14">
        <f>Accrued_Interest-servicefee</f>
        <v>32632.838972094978</v>
      </c>
      <c r="K303" s="21">
        <f>Total_Principal+Net_Interest</f>
        <v>148253.57482777731</v>
      </c>
      <c r="M303" s="33">
        <f t="shared" si="65"/>
        <v>0</v>
      </c>
      <c r="N303" s="30">
        <f>(I-Service_Fee)/12*M303</f>
        <v>0</v>
      </c>
      <c r="O303" s="35">
        <f t="shared" si="60"/>
        <v>0</v>
      </c>
      <c r="P303" s="33">
        <f t="shared" si="73"/>
        <v>0</v>
      </c>
      <c r="Q303" s="30">
        <f>(I-Service_Fee)/12*P303</f>
        <v>0</v>
      </c>
      <c r="R303" s="34">
        <f t="shared" si="61"/>
        <v>0</v>
      </c>
      <c r="S303" s="33">
        <f t="shared" si="66"/>
        <v>0</v>
      </c>
      <c r="T303" s="30">
        <f>(I-Service_Fee)/12*S303</f>
        <v>0</v>
      </c>
      <c r="U303" s="35">
        <f t="shared" si="62"/>
        <v>0</v>
      </c>
      <c r="V303" s="34">
        <f t="shared" si="67"/>
        <v>5221254.2355350396</v>
      </c>
      <c r="W303" s="30">
        <f>(I-Service_Fee)/12*V303</f>
        <v>32632.838972093996</v>
      </c>
      <c r="X303" s="35">
        <f t="shared" si="68"/>
        <v>115620.73585568233</v>
      </c>
      <c r="Y303" s="32"/>
      <c r="Z303" s="32">
        <f t="shared" si="74"/>
        <v>293</v>
      </c>
      <c r="AA303" s="32">
        <f t="shared" si="69"/>
        <v>0</v>
      </c>
      <c r="AB303" s="32">
        <f t="shared" si="70"/>
        <v>0</v>
      </c>
      <c r="AC303" s="32">
        <f t="shared" si="71"/>
        <v>0</v>
      </c>
      <c r="AD303" s="32">
        <f t="shared" si="72"/>
        <v>148253.57482777632</v>
      </c>
    </row>
    <row r="304" spans="1:30" ht="15.75" thickBot="1" x14ac:dyDescent="0.3">
      <c r="A304" s="7">
        <v>294</v>
      </c>
      <c r="B304" s="14">
        <f t="shared" si="63"/>
        <v>5105633.4996795133</v>
      </c>
      <c r="C304" s="19">
        <f t="shared" si="64"/>
        <v>94734.591250263155</v>
      </c>
      <c r="D304" s="14">
        <f>Beg_Balance*I_Period</f>
        <v>34037.556664530093</v>
      </c>
      <c r="E304" s="15">
        <f>ABS(Scheduled_PMT-Accrued_Interest)</f>
        <v>60697.034585733061</v>
      </c>
      <c r="F304" s="17">
        <f>IF(time&lt;=30,1-(1-Use_CPR*time/30)^(1/12),1-(1-Use_CPR)^(1/12))</f>
        <v>1.0596241035318976E-2</v>
      </c>
      <c r="G304" s="16">
        <f>SMM*(Beg_Balance-Scheduled_Principal)</f>
        <v>53457.362792003776</v>
      </c>
      <c r="H304" s="14">
        <f>Service_Fee*Beg_Balance/12</f>
        <v>2127.3472915331308</v>
      </c>
      <c r="I304" s="15">
        <f>Scheduled_Principal+Prepaid_Principal</f>
        <v>114154.39737773684</v>
      </c>
      <c r="J304" s="14">
        <f>Accrued_Interest-servicefee</f>
        <v>31910.209372996964</v>
      </c>
      <c r="K304" s="21">
        <f>Total_Principal+Net_Interest</f>
        <v>146064.6067507338</v>
      </c>
      <c r="M304" s="33">
        <f t="shared" si="65"/>
        <v>0</v>
      </c>
      <c r="N304" s="30">
        <f>(I-Service_Fee)/12*M304</f>
        <v>0</v>
      </c>
      <c r="O304" s="35">
        <f t="shared" si="60"/>
        <v>0</v>
      </c>
      <c r="P304" s="33">
        <f t="shared" si="73"/>
        <v>0</v>
      </c>
      <c r="Q304" s="30">
        <f>(I-Service_Fee)/12*P304</f>
        <v>0</v>
      </c>
      <c r="R304" s="34">
        <f t="shared" si="61"/>
        <v>0</v>
      </c>
      <c r="S304" s="33">
        <f t="shared" si="66"/>
        <v>0</v>
      </c>
      <c r="T304" s="30">
        <f>(I-Service_Fee)/12*S304</f>
        <v>0</v>
      </c>
      <c r="U304" s="35">
        <f t="shared" si="62"/>
        <v>0</v>
      </c>
      <c r="V304" s="34">
        <f t="shared" si="67"/>
        <v>5105633.4996793568</v>
      </c>
      <c r="W304" s="30">
        <f>(I-Service_Fee)/12*V304</f>
        <v>31910.209372995978</v>
      </c>
      <c r="X304" s="35">
        <f t="shared" si="68"/>
        <v>114154.39737773684</v>
      </c>
      <c r="Y304" s="32"/>
      <c r="Z304" s="32">
        <f t="shared" si="74"/>
        <v>294</v>
      </c>
      <c r="AA304" s="32">
        <f t="shared" si="69"/>
        <v>0</v>
      </c>
      <c r="AB304" s="32">
        <f t="shared" si="70"/>
        <v>0</v>
      </c>
      <c r="AC304" s="32">
        <f t="shared" si="71"/>
        <v>0</v>
      </c>
      <c r="AD304" s="32">
        <f t="shared" si="72"/>
        <v>146064.60675073281</v>
      </c>
    </row>
    <row r="305" spans="1:30" ht="15.75" thickBot="1" x14ac:dyDescent="0.3">
      <c r="A305" s="7">
        <v>295</v>
      </c>
      <c r="B305" s="14">
        <f t="shared" si="63"/>
        <v>4991479.1023017764</v>
      </c>
      <c r="C305" s="19">
        <f t="shared" si="64"/>
        <v>93730.760686992944</v>
      </c>
      <c r="D305" s="14">
        <f>Beg_Balance*I_Period</f>
        <v>33276.527348678508</v>
      </c>
      <c r="E305" s="15">
        <f>ABS(Scheduled_PMT-Accrued_Interest)</f>
        <v>60454.233338314436</v>
      </c>
      <c r="F305" s="17">
        <f>IF(time&lt;=30,1-(1-Use_CPR*time/30)^(1/12),1-(1-Use_CPR)^(1/12))</f>
        <v>1.0596241035318976E-2</v>
      </c>
      <c r="G305" s="16">
        <f>SMM*(Beg_Balance-Scheduled_Principal)</f>
        <v>52250.328062689019</v>
      </c>
      <c r="H305" s="14">
        <f>Service_Fee*Beg_Balance/12</f>
        <v>2079.7829592924068</v>
      </c>
      <c r="I305" s="15">
        <f>Scheduled_Principal+Prepaid_Principal</f>
        <v>112704.56140100345</v>
      </c>
      <c r="J305" s="14">
        <f>Accrued_Interest-servicefee</f>
        <v>31196.744389386102</v>
      </c>
      <c r="K305" s="21">
        <f>Total_Principal+Net_Interest</f>
        <v>143901.30579038954</v>
      </c>
      <c r="M305" s="33">
        <f t="shared" si="65"/>
        <v>0</v>
      </c>
      <c r="N305" s="30">
        <f>(I-Service_Fee)/12*M305</f>
        <v>0</v>
      </c>
      <c r="O305" s="35">
        <f t="shared" si="60"/>
        <v>0</v>
      </c>
      <c r="P305" s="33">
        <f t="shared" si="73"/>
        <v>0</v>
      </c>
      <c r="Q305" s="30">
        <f>(I-Service_Fee)/12*P305</f>
        <v>0</v>
      </c>
      <c r="R305" s="34">
        <f t="shared" si="61"/>
        <v>0</v>
      </c>
      <c r="S305" s="33">
        <f t="shared" si="66"/>
        <v>0</v>
      </c>
      <c r="T305" s="30">
        <f>(I-Service_Fee)/12*S305</f>
        <v>0</v>
      </c>
      <c r="U305" s="35">
        <f t="shared" si="62"/>
        <v>0</v>
      </c>
      <c r="V305" s="34">
        <f t="shared" si="67"/>
        <v>4991479.1023016199</v>
      </c>
      <c r="W305" s="30">
        <f>(I-Service_Fee)/12*V305</f>
        <v>31196.744389385123</v>
      </c>
      <c r="X305" s="35">
        <f t="shared" si="68"/>
        <v>112704.56140100345</v>
      </c>
      <c r="Y305" s="32"/>
      <c r="Z305" s="32">
        <f t="shared" si="74"/>
        <v>295</v>
      </c>
      <c r="AA305" s="32">
        <f t="shared" si="69"/>
        <v>0</v>
      </c>
      <c r="AB305" s="32">
        <f t="shared" si="70"/>
        <v>0</v>
      </c>
      <c r="AC305" s="32">
        <f t="shared" si="71"/>
        <v>0</v>
      </c>
      <c r="AD305" s="32">
        <f t="shared" si="72"/>
        <v>143901.30579038858</v>
      </c>
    </row>
    <row r="306" spans="1:30" ht="15.75" thickBot="1" x14ac:dyDescent="0.3">
      <c r="A306" s="7">
        <v>296</v>
      </c>
      <c r="B306" s="14">
        <f t="shared" si="63"/>
        <v>4878774.5409007734</v>
      </c>
      <c r="C306" s="19">
        <f t="shared" si="64"/>
        <v>92737.566954329784</v>
      </c>
      <c r="D306" s="14">
        <f>Beg_Balance*I_Period</f>
        <v>32525.163606005157</v>
      </c>
      <c r="E306" s="15">
        <f>ABS(Scheduled_PMT-Accrued_Interest)</f>
        <v>60212.403348324631</v>
      </c>
      <c r="F306" s="17">
        <f>IF(time&lt;=30,1-(1-Use_CPR*time/30)^(1/12),1-(1-Use_CPR)^(1/12))</f>
        <v>1.0596241035318976E-2</v>
      </c>
      <c r="G306" s="16">
        <f>SMM*(Beg_Balance-Scheduled_Principal)</f>
        <v>51058.645853167574</v>
      </c>
      <c r="H306" s="14">
        <f>Service_Fee*Beg_Balance/12</f>
        <v>2032.8227253753223</v>
      </c>
      <c r="I306" s="15">
        <f>Scheduled_Principal+Prepaid_Principal</f>
        <v>111271.04920149221</v>
      </c>
      <c r="J306" s="14">
        <f>Accrued_Interest-servicefee</f>
        <v>30492.340880629836</v>
      </c>
      <c r="K306" s="21">
        <f>Total_Principal+Net_Interest</f>
        <v>141763.39008212203</v>
      </c>
      <c r="M306" s="33">
        <f t="shared" si="65"/>
        <v>0</v>
      </c>
      <c r="N306" s="30">
        <f>(I-Service_Fee)/12*M306</f>
        <v>0</v>
      </c>
      <c r="O306" s="35">
        <f t="shared" si="60"/>
        <v>0</v>
      </c>
      <c r="P306" s="33">
        <f t="shared" si="73"/>
        <v>0</v>
      </c>
      <c r="Q306" s="30">
        <f>(I-Service_Fee)/12*P306</f>
        <v>0</v>
      </c>
      <c r="R306" s="34">
        <f t="shared" si="61"/>
        <v>0</v>
      </c>
      <c r="S306" s="33">
        <f t="shared" si="66"/>
        <v>0</v>
      </c>
      <c r="T306" s="30">
        <f>(I-Service_Fee)/12*S306</f>
        <v>0</v>
      </c>
      <c r="U306" s="35">
        <f t="shared" si="62"/>
        <v>0</v>
      </c>
      <c r="V306" s="34">
        <f t="shared" si="67"/>
        <v>4878774.5409006169</v>
      </c>
      <c r="W306" s="30">
        <f>(I-Service_Fee)/12*V306</f>
        <v>30492.340880628853</v>
      </c>
      <c r="X306" s="35">
        <f t="shared" si="68"/>
        <v>111271.04920149221</v>
      </c>
      <c r="Y306" s="32"/>
      <c r="Z306" s="32">
        <f t="shared" si="74"/>
        <v>296</v>
      </c>
      <c r="AA306" s="32">
        <f t="shared" si="69"/>
        <v>0</v>
      </c>
      <c r="AB306" s="32">
        <f t="shared" si="70"/>
        <v>0</v>
      </c>
      <c r="AC306" s="32">
        <f t="shared" si="71"/>
        <v>0</v>
      </c>
      <c r="AD306" s="32">
        <f t="shared" si="72"/>
        <v>141763.39008212107</v>
      </c>
    </row>
    <row r="307" spans="1:30" ht="15.75" thickBot="1" x14ac:dyDescent="0.3">
      <c r="A307" s="7">
        <v>297</v>
      </c>
      <c r="B307" s="14">
        <f t="shared" si="63"/>
        <v>4767503.4916992811</v>
      </c>
      <c r="C307" s="19">
        <f t="shared" si="64"/>
        <v>91754.897341852673</v>
      </c>
      <c r="D307" s="14">
        <f>Beg_Balance*I_Period</f>
        <v>31783.356611328541</v>
      </c>
      <c r="E307" s="15">
        <f>ABS(Scheduled_PMT-Accrued_Interest)</f>
        <v>59971.540730524132</v>
      </c>
      <c r="F307" s="17">
        <f>IF(time&lt;=30,1-(1-Use_CPR*time/30)^(1/12),1-(1-Use_CPR)^(1/12))</f>
        <v>1.0596241035318976E-2</v>
      </c>
      <c r="G307" s="16">
        <f>SMM*(Beg_Balance-Scheduled_Principal)</f>
        <v>49882.143233930343</v>
      </c>
      <c r="H307" s="14">
        <f>Service_Fee*Beg_Balance/12</f>
        <v>1986.4597882080341</v>
      </c>
      <c r="I307" s="15">
        <f>Scheduled_Principal+Prepaid_Principal</f>
        <v>109853.68396445448</v>
      </c>
      <c r="J307" s="14">
        <f>Accrued_Interest-servicefee</f>
        <v>29796.896823120507</v>
      </c>
      <c r="K307" s="21">
        <f>Total_Principal+Net_Interest</f>
        <v>139650.58078757499</v>
      </c>
      <c r="M307" s="33">
        <f t="shared" si="65"/>
        <v>0</v>
      </c>
      <c r="N307" s="30">
        <f>(I-Service_Fee)/12*M307</f>
        <v>0</v>
      </c>
      <c r="O307" s="35">
        <f t="shared" si="60"/>
        <v>0</v>
      </c>
      <c r="P307" s="33">
        <f t="shared" si="73"/>
        <v>0</v>
      </c>
      <c r="Q307" s="30">
        <f>(I-Service_Fee)/12*P307</f>
        <v>0</v>
      </c>
      <c r="R307" s="34">
        <f t="shared" si="61"/>
        <v>0</v>
      </c>
      <c r="S307" s="33">
        <f t="shared" si="66"/>
        <v>0</v>
      </c>
      <c r="T307" s="30">
        <f>(I-Service_Fee)/12*S307</f>
        <v>0</v>
      </c>
      <c r="U307" s="35">
        <f t="shared" si="62"/>
        <v>0</v>
      </c>
      <c r="V307" s="34">
        <f t="shared" si="67"/>
        <v>4767503.4916991247</v>
      </c>
      <c r="W307" s="30">
        <f>(I-Service_Fee)/12*V307</f>
        <v>29796.896823119529</v>
      </c>
      <c r="X307" s="35">
        <f t="shared" si="68"/>
        <v>109853.68396445448</v>
      </c>
      <c r="Y307" s="32"/>
      <c r="Z307" s="32">
        <f t="shared" si="74"/>
        <v>297</v>
      </c>
      <c r="AA307" s="32">
        <f t="shared" si="69"/>
        <v>0</v>
      </c>
      <c r="AB307" s="32">
        <f t="shared" si="70"/>
        <v>0</v>
      </c>
      <c r="AC307" s="32">
        <f t="shared" si="71"/>
        <v>0</v>
      </c>
      <c r="AD307" s="32">
        <f t="shared" si="72"/>
        <v>139650.580787574</v>
      </c>
    </row>
    <row r="308" spans="1:30" ht="15.75" thickBot="1" x14ac:dyDescent="0.3">
      <c r="A308" s="7">
        <v>298</v>
      </c>
      <c r="B308" s="14">
        <f t="shared" si="63"/>
        <v>4657649.8077348266</v>
      </c>
      <c r="C308" s="19">
        <f t="shared" si="64"/>
        <v>90782.640333447445</v>
      </c>
      <c r="D308" s="14">
        <f>Beg_Balance*I_Period</f>
        <v>31050.998718232178</v>
      </c>
      <c r="E308" s="15">
        <f>ABS(Scheduled_PMT-Accrued_Interest)</f>
        <v>59731.641615215267</v>
      </c>
      <c r="F308" s="17">
        <f>IF(time&lt;=30,1-(1-Use_CPR*time/30)^(1/12),1-(1-Use_CPR)^(1/12))</f>
        <v>1.0596241035318976E-2</v>
      </c>
      <c r="G308" s="16">
        <f>SMM*(Beg_Balance-Scheduled_Principal)</f>
        <v>48720.649148875193</v>
      </c>
      <c r="H308" s="14">
        <f>Service_Fee*Beg_Balance/12</f>
        <v>1940.6874198895111</v>
      </c>
      <c r="I308" s="15">
        <f>Scheduled_Principal+Prepaid_Principal</f>
        <v>108452.29076409046</v>
      </c>
      <c r="J308" s="14">
        <f>Accrued_Interest-servicefee</f>
        <v>29110.311298342669</v>
      </c>
      <c r="K308" s="21">
        <f>Total_Principal+Net_Interest</f>
        <v>137562.60206243314</v>
      </c>
      <c r="M308" s="33">
        <f t="shared" si="65"/>
        <v>0</v>
      </c>
      <c r="N308" s="30">
        <f>(I-Service_Fee)/12*M308</f>
        <v>0</v>
      </c>
      <c r="O308" s="35">
        <f t="shared" si="60"/>
        <v>0</v>
      </c>
      <c r="P308" s="33">
        <f t="shared" si="73"/>
        <v>0</v>
      </c>
      <c r="Q308" s="30">
        <f>(I-Service_Fee)/12*P308</f>
        <v>0</v>
      </c>
      <c r="R308" s="34">
        <f t="shared" si="61"/>
        <v>0</v>
      </c>
      <c r="S308" s="33">
        <f t="shared" si="66"/>
        <v>0</v>
      </c>
      <c r="T308" s="30">
        <f>(I-Service_Fee)/12*S308</f>
        <v>0</v>
      </c>
      <c r="U308" s="35">
        <f t="shared" si="62"/>
        <v>0</v>
      </c>
      <c r="V308" s="34">
        <f t="shared" si="67"/>
        <v>4657649.8077346701</v>
      </c>
      <c r="W308" s="30">
        <f>(I-Service_Fee)/12*V308</f>
        <v>29110.311298341687</v>
      </c>
      <c r="X308" s="35">
        <f t="shared" si="68"/>
        <v>108452.29076409046</v>
      </c>
      <c r="Y308" s="32"/>
      <c r="Z308" s="32">
        <f t="shared" si="74"/>
        <v>298</v>
      </c>
      <c r="AA308" s="32">
        <f t="shared" si="69"/>
        <v>0</v>
      </c>
      <c r="AB308" s="32">
        <f t="shared" si="70"/>
        <v>0</v>
      </c>
      <c r="AC308" s="32">
        <f t="shared" si="71"/>
        <v>0</v>
      </c>
      <c r="AD308" s="32">
        <f t="shared" si="72"/>
        <v>137562.60206243215</v>
      </c>
    </row>
    <row r="309" spans="1:30" ht="15.75" thickBot="1" x14ac:dyDescent="0.3">
      <c r="A309" s="7">
        <v>299</v>
      </c>
      <c r="B309" s="14">
        <f t="shared" si="63"/>
        <v>4549197.516970736</v>
      </c>
      <c r="C309" s="19">
        <f t="shared" si="64"/>
        <v>89820.685594651557</v>
      </c>
      <c r="D309" s="14">
        <f>Beg_Balance*I_Period</f>
        <v>30327.983446471575</v>
      </c>
      <c r="E309" s="15">
        <f>ABS(Scheduled_PMT-Accrued_Interest)</f>
        <v>59492.702148179982</v>
      </c>
      <c r="F309" s="17">
        <f>IF(time&lt;=30,1-(1-Use_CPR*time/30)^(1/12),1-(1-Use_CPR)^(1/12))</f>
        <v>1.0596241035318976E-2</v>
      </c>
      <c r="G309" s="16">
        <f>SMM*(Beg_Balance-Scheduled_Principal)</f>
        <v>47573.994395291957</v>
      </c>
      <c r="H309" s="14">
        <f>Service_Fee*Beg_Balance/12</f>
        <v>1895.4989654044732</v>
      </c>
      <c r="I309" s="15">
        <f>Scheduled_Principal+Prepaid_Principal</f>
        <v>107066.69654347195</v>
      </c>
      <c r="J309" s="14">
        <f>Accrued_Interest-servicefee</f>
        <v>28432.484481067102</v>
      </c>
      <c r="K309" s="21">
        <f>Total_Principal+Net_Interest</f>
        <v>135499.18102453905</v>
      </c>
      <c r="M309" s="33">
        <f t="shared" si="65"/>
        <v>0</v>
      </c>
      <c r="N309" s="30">
        <f>(I-Service_Fee)/12*M309</f>
        <v>0</v>
      </c>
      <c r="O309" s="35">
        <f t="shared" si="60"/>
        <v>0</v>
      </c>
      <c r="P309" s="33">
        <f t="shared" si="73"/>
        <v>0</v>
      </c>
      <c r="Q309" s="30">
        <f>(I-Service_Fee)/12*P309</f>
        <v>0</v>
      </c>
      <c r="R309" s="34">
        <f t="shared" si="61"/>
        <v>0</v>
      </c>
      <c r="S309" s="33">
        <f t="shared" si="66"/>
        <v>0</v>
      </c>
      <c r="T309" s="30">
        <f>(I-Service_Fee)/12*S309</f>
        <v>0</v>
      </c>
      <c r="U309" s="35">
        <f t="shared" si="62"/>
        <v>0</v>
      </c>
      <c r="V309" s="34">
        <f t="shared" si="67"/>
        <v>4549197.5169705795</v>
      </c>
      <c r="W309" s="30">
        <f>(I-Service_Fee)/12*V309</f>
        <v>28432.48448106612</v>
      </c>
      <c r="X309" s="35">
        <f t="shared" si="68"/>
        <v>107066.69654347195</v>
      </c>
      <c r="Y309" s="32"/>
      <c r="Z309" s="32">
        <f t="shared" si="74"/>
        <v>299</v>
      </c>
      <c r="AA309" s="32">
        <f t="shared" si="69"/>
        <v>0</v>
      </c>
      <c r="AB309" s="32">
        <f t="shared" si="70"/>
        <v>0</v>
      </c>
      <c r="AC309" s="32">
        <f t="shared" si="71"/>
        <v>0</v>
      </c>
      <c r="AD309" s="32">
        <f t="shared" si="72"/>
        <v>135499.18102453806</v>
      </c>
    </row>
    <row r="310" spans="1:30" ht="15.75" thickBot="1" x14ac:dyDescent="0.3">
      <c r="A310" s="7">
        <v>300</v>
      </c>
      <c r="B310" s="14">
        <f t="shared" si="63"/>
        <v>4442130.8204272641</v>
      </c>
      <c r="C310" s="19">
        <f t="shared" si="64"/>
        <v>88868.923960133034</v>
      </c>
      <c r="D310" s="14">
        <f>Beg_Balance*I_Period</f>
        <v>29614.205469515095</v>
      </c>
      <c r="E310" s="15">
        <f>ABS(Scheduled_PMT-Accrued_Interest)</f>
        <v>59254.718490617939</v>
      </c>
      <c r="F310" s="17">
        <f>IF(time&lt;=30,1-(1-Use_CPR*time/30)^(1/12),1-(1-Use_CPR)^(1/12))</f>
        <v>1.0596241035318976E-2</v>
      </c>
      <c r="G310" s="16">
        <f>SMM*(Beg_Balance-Scheduled_Principal)</f>
        <v>46442.011604059961</v>
      </c>
      <c r="H310" s="14">
        <f>Service_Fee*Beg_Balance/12</f>
        <v>1850.8878418446932</v>
      </c>
      <c r="I310" s="15">
        <f>Scheduled_Principal+Prepaid_Principal</f>
        <v>105696.7300946779</v>
      </c>
      <c r="J310" s="14">
        <f>Accrued_Interest-servicefee</f>
        <v>27763.3176276704</v>
      </c>
      <c r="K310" s="21">
        <f>Total_Principal+Net_Interest</f>
        <v>133460.0477223483</v>
      </c>
      <c r="M310" s="33">
        <f t="shared" si="65"/>
        <v>0</v>
      </c>
      <c r="N310" s="30">
        <f>(I-Service_Fee)/12*M310</f>
        <v>0</v>
      </c>
      <c r="O310" s="35">
        <f t="shared" si="60"/>
        <v>0</v>
      </c>
      <c r="P310" s="33">
        <f t="shared" si="73"/>
        <v>0</v>
      </c>
      <c r="Q310" s="30">
        <f>(I-Service_Fee)/12*P310</f>
        <v>0</v>
      </c>
      <c r="R310" s="34">
        <f t="shared" si="61"/>
        <v>0</v>
      </c>
      <c r="S310" s="33">
        <f t="shared" si="66"/>
        <v>0</v>
      </c>
      <c r="T310" s="30">
        <f>(I-Service_Fee)/12*S310</f>
        <v>0</v>
      </c>
      <c r="U310" s="35">
        <f t="shared" si="62"/>
        <v>0</v>
      </c>
      <c r="V310" s="34">
        <f t="shared" si="67"/>
        <v>4442130.8204271076</v>
      </c>
      <c r="W310" s="30">
        <f>(I-Service_Fee)/12*V310</f>
        <v>27763.317627669421</v>
      </c>
      <c r="X310" s="35">
        <f t="shared" si="68"/>
        <v>105696.7300946779</v>
      </c>
      <c r="Y310" s="32"/>
      <c r="Z310" s="32">
        <f t="shared" si="74"/>
        <v>300</v>
      </c>
      <c r="AA310" s="32">
        <f t="shared" si="69"/>
        <v>0</v>
      </c>
      <c r="AB310" s="32">
        <f t="shared" si="70"/>
        <v>0</v>
      </c>
      <c r="AC310" s="32">
        <f t="shared" si="71"/>
        <v>0</v>
      </c>
      <c r="AD310" s="32">
        <f t="shared" si="72"/>
        <v>133460.04772234731</v>
      </c>
    </row>
    <row r="311" spans="1:30" ht="15.75" thickBot="1" x14ac:dyDescent="0.3">
      <c r="A311" s="7">
        <v>301</v>
      </c>
      <c r="B311" s="14">
        <f t="shared" si="63"/>
        <v>4336434.0903325863</v>
      </c>
      <c r="C311" s="19">
        <f t="shared" si="64"/>
        <v>87927.247421302032</v>
      </c>
      <c r="D311" s="14">
        <f>Beg_Balance*I_Period</f>
        <v>28909.560602217243</v>
      </c>
      <c r="E311" s="15">
        <f>ABS(Scheduled_PMT-Accrued_Interest)</f>
        <v>59017.686819084789</v>
      </c>
      <c r="F311" s="17">
        <f>IF(time&lt;=30,1-(1-Use_CPR*time/30)^(1/12),1-(1-Use_CPR)^(1/12))</f>
        <v>1.0596241035318976E-2</v>
      </c>
      <c r="G311" s="16">
        <f>SMM*(Beg_Balance-Scheduled_Principal)</f>
        <v>45324.535220056277</v>
      </c>
      <c r="H311" s="14">
        <f>Service_Fee*Beg_Balance/12</f>
        <v>1806.8475376385777</v>
      </c>
      <c r="I311" s="15">
        <f>Scheduled_Principal+Prepaid_Principal</f>
        <v>104342.22203914107</v>
      </c>
      <c r="J311" s="14">
        <f>Accrued_Interest-servicefee</f>
        <v>27102.713064578667</v>
      </c>
      <c r="K311" s="21">
        <f>Total_Principal+Net_Interest</f>
        <v>131444.93510371973</v>
      </c>
      <c r="M311" s="33">
        <f t="shared" si="65"/>
        <v>0</v>
      </c>
      <c r="N311" s="30">
        <f>(I-Service_Fee)/12*M311</f>
        <v>0</v>
      </c>
      <c r="O311" s="35">
        <f t="shared" si="60"/>
        <v>0</v>
      </c>
      <c r="P311" s="33">
        <f t="shared" si="73"/>
        <v>0</v>
      </c>
      <c r="Q311" s="30">
        <f>(I-Service_Fee)/12*P311</f>
        <v>0</v>
      </c>
      <c r="R311" s="34">
        <f t="shared" si="61"/>
        <v>0</v>
      </c>
      <c r="S311" s="33">
        <f t="shared" si="66"/>
        <v>0</v>
      </c>
      <c r="T311" s="30">
        <f>(I-Service_Fee)/12*S311</f>
        <v>0</v>
      </c>
      <c r="U311" s="35">
        <f t="shared" si="62"/>
        <v>0</v>
      </c>
      <c r="V311" s="34">
        <f t="shared" si="67"/>
        <v>4336434.0903324299</v>
      </c>
      <c r="W311" s="30">
        <f>(I-Service_Fee)/12*V311</f>
        <v>27102.713064577685</v>
      </c>
      <c r="X311" s="35">
        <f t="shared" si="68"/>
        <v>104342.22203914107</v>
      </c>
      <c r="Y311" s="32"/>
      <c r="Z311" s="32">
        <f t="shared" si="74"/>
        <v>301</v>
      </c>
      <c r="AA311" s="32">
        <f t="shared" si="69"/>
        <v>0</v>
      </c>
      <c r="AB311" s="32">
        <f t="shared" si="70"/>
        <v>0</v>
      </c>
      <c r="AC311" s="32">
        <f t="shared" si="71"/>
        <v>0</v>
      </c>
      <c r="AD311" s="32">
        <f t="shared" si="72"/>
        <v>131444.93510371874</v>
      </c>
    </row>
    <row r="312" spans="1:30" ht="15.75" thickBot="1" x14ac:dyDescent="0.3">
      <c r="A312" s="7">
        <v>302</v>
      </c>
      <c r="B312" s="14">
        <f t="shared" si="63"/>
        <v>4232091.8682934456</v>
      </c>
      <c r="C312" s="19">
        <f t="shared" si="64"/>
        <v>86995.549114053807</v>
      </c>
      <c r="D312" s="14">
        <f>Beg_Balance*I_Period</f>
        <v>28213.945788622972</v>
      </c>
      <c r="E312" s="15">
        <f>ABS(Scheduled_PMT-Accrued_Interest)</f>
        <v>58781.603325430835</v>
      </c>
      <c r="F312" s="17">
        <f>IF(time&lt;=30,1-(1-Use_CPR*time/30)^(1/12),1-(1-Use_CPR)^(1/12))</f>
        <v>1.0596241035318976E-2</v>
      </c>
      <c r="G312" s="16">
        <f>SMM*(Beg_Balance-Scheduled_Principal)</f>
        <v>44221.401482771988</v>
      </c>
      <c r="H312" s="14">
        <f>Service_Fee*Beg_Balance/12</f>
        <v>1763.3716117889355</v>
      </c>
      <c r="I312" s="15">
        <f>Scheduled_Principal+Prepaid_Principal</f>
        <v>103003.00480820282</v>
      </c>
      <c r="J312" s="14">
        <f>Accrued_Interest-servicefee</f>
        <v>26450.574176834038</v>
      </c>
      <c r="K312" s="21">
        <f>Total_Principal+Net_Interest</f>
        <v>129453.57898503686</v>
      </c>
      <c r="M312" s="33">
        <f t="shared" si="65"/>
        <v>0</v>
      </c>
      <c r="N312" s="30">
        <f>(I-Service_Fee)/12*M312</f>
        <v>0</v>
      </c>
      <c r="O312" s="35">
        <f t="shared" si="60"/>
        <v>0</v>
      </c>
      <c r="P312" s="33">
        <f t="shared" si="73"/>
        <v>0</v>
      </c>
      <c r="Q312" s="30">
        <f>(I-Service_Fee)/12*P312</f>
        <v>0</v>
      </c>
      <c r="R312" s="34">
        <f t="shared" si="61"/>
        <v>0</v>
      </c>
      <c r="S312" s="33">
        <f t="shared" si="66"/>
        <v>0</v>
      </c>
      <c r="T312" s="30">
        <f>(I-Service_Fee)/12*S312</f>
        <v>0</v>
      </c>
      <c r="U312" s="35">
        <f t="shared" si="62"/>
        <v>0</v>
      </c>
      <c r="V312" s="34">
        <f t="shared" si="67"/>
        <v>4232091.8682932891</v>
      </c>
      <c r="W312" s="30">
        <f>(I-Service_Fee)/12*V312</f>
        <v>26450.574176833055</v>
      </c>
      <c r="X312" s="35">
        <f t="shared" si="68"/>
        <v>103003.00480820282</v>
      </c>
      <c r="Y312" s="32"/>
      <c r="Z312" s="32">
        <f t="shared" si="74"/>
        <v>302</v>
      </c>
      <c r="AA312" s="32">
        <f t="shared" si="69"/>
        <v>0</v>
      </c>
      <c r="AB312" s="32">
        <f t="shared" si="70"/>
        <v>0</v>
      </c>
      <c r="AC312" s="32">
        <f t="shared" si="71"/>
        <v>0</v>
      </c>
      <c r="AD312" s="32">
        <f t="shared" si="72"/>
        <v>129453.57898503589</v>
      </c>
    </row>
    <row r="313" spans="1:30" ht="15.75" thickBot="1" x14ac:dyDescent="0.3">
      <c r="A313" s="7">
        <v>303</v>
      </c>
      <c r="B313" s="14">
        <f t="shared" si="63"/>
        <v>4129088.8634852427</v>
      </c>
      <c r="C313" s="19">
        <f t="shared" si="64"/>
        <v>86073.723306641346</v>
      </c>
      <c r="D313" s="14">
        <f>Beg_Balance*I_Period</f>
        <v>27527.259089901621</v>
      </c>
      <c r="E313" s="15">
        <f>ABS(Scheduled_PMT-Accrued_Interest)</f>
        <v>58546.464216739725</v>
      </c>
      <c r="F313" s="17">
        <f>IF(time&lt;=30,1-(1-Use_CPR*time/30)^(1/12),1-(1-Use_CPR)^(1/12))</f>
        <v>1.0596241035318976E-2</v>
      </c>
      <c r="G313" s="16">
        <f>SMM*(Beg_Balance-Scheduled_Principal)</f>
        <v>43132.448407134667</v>
      </c>
      <c r="H313" s="14">
        <f>Service_Fee*Beg_Balance/12</f>
        <v>1720.4536931188511</v>
      </c>
      <c r="I313" s="15">
        <f>Scheduled_Principal+Prepaid_Principal</f>
        <v>101678.91262387439</v>
      </c>
      <c r="J313" s="14">
        <f>Accrued_Interest-servicefee</f>
        <v>25806.805396782769</v>
      </c>
      <c r="K313" s="21">
        <f>Total_Principal+Net_Interest</f>
        <v>127485.71802065716</v>
      </c>
      <c r="M313" s="33">
        <f t="shared" si="65"/>
        <v>0</v>
      </c>
      <c r="N313" s="30">
        <f>(I-Service_Fee)/12*M313</f>
        <v>0</v>
      </c>
      <c r="O313" s="35">
        <f t="shared" si="60"/>
        <v>0</v>
      </c>
      <c r="P313" s="33">
        <f t="shared" si="73"/>
        <v>0</v>
      </c>
      <c r="Q313" s="30">
        <f>(I-Service_Fee)/12*P313</f>
        <v>0</v>
      </c>
      <c r="R313" s="34">
        <f t="shared" si="61"/>
        <v>0</v>
      </c>
      <c r="S313" s="33">
        <f t="shared" si="66"/>
        <v>0</v>
      </c>
      <c r="T313" s="30">
        <f>(I-Service_Fee)/12*S313</f>
        <v>0</v>
      </c>
      <c r="U313" s="35">
        <f t="shared" si="62"/>
        <v>0</v>
      </c>
      <c r="V313" s="34">
        <f t="shared" si="67"/>
        <v>4129088.8634850862</v>
      </c>
      <c r="W313" s="30">
        <f>(I-Service_Fee)/12*V313</f>
        <v>25806.805396781787</v>
      </c>
      <c r="X313" s="35">
        <f t="shared" si="68"/>
        <v>101678.91262387439</v>
      </c>
      <c r="Y313" s="32"/>
      <c r="Z313" s="32">
        <f t="shared" si="74"/>
        <v>303</v>
      </c>
      <c r="AA313" s="32">
        <f t="shared" si="69"/>
        <v>0</v>
      </c>
      <c r="AB313" s="32">
        <f t="shared" si="70"/>
        <v>0</v>
      </c>
      <c r="AC313" s="32">
        <f t="shared" si="71"/>
        <v>0</v>
      </c>
      <c r="AD313" s="32">
        <f t="shared" si="72"/>
        <v>127485.71802065618</v>
      </c>
    </row>
    <row r="314" spans="1:30" ht="15.75" thickBot="1" x14ac:dyDescent="0.3">
      <c r="A314" s="7">
        <v>304</v>
      </c>
      <c r="B314" s="14">
        <f t="shared" si="63"/>
        <v>4027409.9508613683</v>
      </c>
      <c r="C314" s="19">
        <f t="shared" si="64"/>
        <v>85161.665387676825</v>
      </c>
      <c r="D314" s="14">
        <f>Beg_Balance*I_Period</f>
        <v>26849.399672409123</v>
      </c>
      <c r="E314" s="15">
        <f>ABS(Scheduled_PMT-Accrued_Interest)</f>
        <v>58312.265715267698</v>
      </c>
      <c r="F314" s="17">
        <f>IF(time&lt;=30,1-(1-Use_CPR*time/30)^(1/12),1-(1-Use_CPR)^(1/12))</f>
        <v>1.0596241035318976E-2</v>
      </c>
      <c r="G314" s="16">
        <f>SMM*(Beg_Balance-Scheduled_Principal)</f>
        <v>42057.51576453467</v>
      </c>
      <c r="H314" s="14">
        <f>Service_Fee*Beg_Balance/12</f>
        <v>1678.0874795255702</v>
      </c>
      <c r="I314" s="15">
        <f>Scheduled_Principal+Prepaid_Principal</f>
        <v>100369.78147980236</v>
      </c>
      <c r="J314" s="14">
        <f>Accrued_Interest-servicefee</f>
        <v>25171.312192883554</v>
      </c>
      <c r="K314" s="21">
        <f>Total_Principal+Net_Interest</f>
        <v>125541.09367268591</v>
      </c>
      <c r="M314" s="33">
        <f t="shared" si="65"/>
        <v>0</v>
      </c>
      <c r="N314" s="30">
        <f>(I-Service_Fee)/12*M314</f>
        <v>0</v>
      </c>
      <c r="O314" s="35">
        <f t="shared" si="60"/>
        <v>0</v>
      </c>
      <c r="P314" s="33">
        <f t="shared" si="73"/>
        <v>0</v>
      </c>
      <c r="Q314" s="30">
        <f>(I-Service_Fee)/12*P314</f>
        <v>0</v>
      </c>
      <c r="R314" s="34">
        <f t="shared" si="61"/>
        <v>0</v>
      </c>
      <c r="S314" s="33">
        <f t="shared" si="66"/>
        <v>0</v>
      </c>
      <c r="T314" s="30">
        <f>(I-Service_Fee)/12*S314</f>
        <v>0</v>
      </c>
      <c r="U314" s="35">
        <f t="shared" si="62"/>
        <v>0</v>
      </c>
      <c r="V314" s="34">
        <f t="shared" si="67"/>
        <v>4027409.9508612119</v>
      </c>
      <c r="W314" s="30">
        <f>(I-Service_Fee)/12*V314</f>
        <v>25171.312192882571</v>
      </c>
      <c r="X314" s="35">
        <f t="shared" si="68"/>
        <v>100369.78147980236</v>
      </c>
      <c r="Y314" s="32"/>
      <c r="Z314" s="32">
        <f t="shared" si="74"/>
        <v>304</v>
      </c>
      <c r="AA314" s="32">
        <f t="shared" si="69"/>
        <v>0</v>
      </c>
      <c r="AB314" s="32">
        <f t="shared" si="70"/>
        <v>0</v>
      </c>
      <c r="AC314" s="32">
        <f t="shared" si="71"/>
        <v>0</v>
      </c>
      <c r="AD314" s="32">
        <f t="shared" si="72"/>
        <v>125541.09367268493</v>
      </c>
    </row>
    <row r="315" spans="1:30" ht="15.75" thickBot="1" x14ac:dyDescent="0.3">
      <c r="A315" s="7">
        <v>305</v>
      </c>
      <c r="B315" s="14">
        <f t="shared" si="63"/>
        <v>3927040.1693815659</v>
      </c>
      <c r="C315" s="19">
        <f t="shared" si="64"/>
        <v>84259.27185425983</v>
      </c>
      <c r="D315" s="14">
        <f>Beg_Balance*I_Period</f>
        <v>26180.267795877109</v>
      </c>
      <c r="E315" s="15">
        <f>ABS(Scheduled_PMT-Accrued_Interest)</f>
        <v>58079.004058382721</v>
      </c>
      <c r="F315" s="17">
        <f>IF(time&lt;=30,1-(1-Use_CPR*time/30)^(1/12),1-(1-Use_CPR)^(1/12))</f>
        <v>1.0596241035318976E-2</v>
      </c>
      <c r="G315" s="16">
        <f>SMM*(Beg_Balance-Scheduled_Principal)</f>
        <v>40996.445064053034</v>
      </c>
      <c r="H315" s="14">
        <f>Service_Fee*Beg_Balance/12</f>
        <v>1636.2667372423191</v>
      </c>
      <c r="I315" s="15">
        <f>Scheduled_Principal+Prepaid_Principal</f>
        <v>99075.449122435763</v>
      </c>
      <c r="J315" s="14">
        <f>Accrued_Interest-servicefee</f>
        <v>24544.001058634789</v>
      </c>
      <c r="K315" s="21">
        <f>Total_Principal+Net_Interest</f>
        <v>123619.45018107056</v>
      </c>
      <c r="M315" s="33">
        <f t="shared" si="65"/>
        <v>0</v>
      </c>
      <c r="N315" s="30">
        <f>(I-Service_Fee)/12*M315</f>
        <v>0</v>
      </c>
      <c r="O315" s="35">
        <f t="shared" si="60"/>
        <v>0</v>
      </c>
      <c r="P315" s="33">
        <f t="shared" si="73"/>
        <v>0</v>
      </c>
      <c r="Q315" s="30">
        <f>(I-Service_Fee)/12*P315</f>
        <v>0</v>
      </c>
      <c r="R315" s="34">
        <f t="shared" si="61"/>
        <v>0</v>
      </c>
      <c r="S315" s="33">
        <f t="shared" si="66"/>
        <v>0</v>
      </c>
      <c r="T315" s="30">
        <f>(I-Service_Fee)/12*S315</f>
        <v>0</v>
      </c>
      <c r="U315" s="35">
        <f t="shared" si="62"/>
        <v>0</v>
      </c>
      <c r="V315" s="34">
        <f t="shared" si="67"/>
        <v>3927040.1693814094</v>
      </c>
      <c r="W315" s="30">
        <f>(I-Service_Fee)/12*V315</f>
        <v>24544.001058633807</v>
      </c>
      <c r="X315" s="35">
        <f t="shared" si="68"/>
        <v>99075.449122435763</v>
      </c>
      <c r="Y315" s="32"/>
      <c r="Z315" s="32">
        <f t="shared" si="74"/>
        <v>305</v>
      </c>
      <c r="AA315" s="32">
        <f t="shared" si="69"/>
        <v>0</v>
      </c>
      <c r="AB315" s="32">
        <f t="shared" si="70"/>
        <v>0</v>
      </c>
      <c r="AC315" s="32">
        <f t="shared" si="71"/>
        <v>0</v>
      </c>
      <c r="AD315" s="32">
        <f t="shared" si="72"/>
        <v>123619.45018106957</v>
      </c>
    </row>
    <row r="316" spans="1:30" ht="15.75" thickBot="1" x14ac:dyDescent="0.3">
      <c r="A316" s="7">
        <v>306</v>
      </c>
      <c r="B316" s="14">
        <f t="shared" si="63"/>
        <v>3827964.72025913</v>
      </c>
      <c r="C316" s="19">
        <f t="shared" si="64"/>
        <v>83366.440300231625</v>
      </c>
      <c r="D316" s="14">
        <f>Beg_Balance*I_Period</f>
        <v>25519.764801727535</v>
      </c>
      <c r="E316" s="15">
        <f>ABS(Scheduled_PMT-Accrued_Interest)</f>
        <v>57846.67549850409</v>
      </c>
      <c r="F316" s="17">
        <f>IF(time&lt;=30,1-(1-Use_CPR*time/30)^(1/12),1-(1-Use_CPR)^(1/12))</f>
        <v>1.0596241035318976E-2</v>
      </c>
      <c r="G316" s="16">
        <f>SMM*(Beg_Balance-Scheduled_Principal)</f>
        <v>39949.079533889089</v>
      </c>
      <c r="H316" s="14">
        <f>Service_Fee*Beg_Balance/12</f>
        <v>1594.9853001079709</v>
      </c>
      <c r="I316" s="15">
        <f>Scheduled_Principal+Prepaid_Principal</f>
        <v>97795.755032393179</v>
      </c>
      <c r="J316" s="14">
        <f>Accrued_Interest-servicefee</f>
        <v>23924.779501619563</v>
      </c>
      <c r="K316" s="21">
        <f>Total_Principal+Net_Interest</f>
        <v>121720.53453401274</v>
      </c>
      <c r="M316" s="33">
        <f t="shared" si="65"/>
        <v>0</v>
      </c>
      <c r="N316" s="30">
        <f>(I-Service_Fee)/12*M316</f>
        <v>0</v>
      </c>
      <c r="O316" s="35">
        <f t="shared" si="60"/>
        <v>0</v>
      </c>
      <c r="P316" s="33">
        <f t="shared" si="73"/>
        <v>0</v>
      </c>
      <c r="Q316" s="30">
        <f>(I-Service_Fee)/12*P316</f>
        <v>0</v>
      </c>
      <c r="R316" s="34">
        <f t="shared" si="61"/>
        <v>0</v>
      </c>
      <c r="S316" s="33">
        <f t="shared" si="66"/>
        <v>0</v>
      </c>
      <c r="T316" s="30">
        <f>(I-Service_Fee)/12*S316</f>
        <v>0</v>
      </c>
      <c r="U316" s="35">
        <f t="shared" si="62"/>
        <v>0</v>
      </c>
      <c r="V316" s="34">
        <f t="shared" si="67"/>
        <v>3827964.7202589735</v>
      </c>
      <c r="W316" s="30">
        <f>(I-Service_Fee)/12*V316</f>
        <v>23924.779501618581</v>
      </c>
      <c r="X316" s="35">
        <f t="shared" si="68"/>
        <v>97795.755032393179</v>
      </c>
      <c r="Y316" s="32"/>
      <c r="Z316" s="32">
        <f t="shared" si="74"/>
        <v>306</v>
      </c>
      <c r="AA316" s="32">
        <f t="shared" si="69"/>
        <v>0</v>
      </c>
      <c r="AB316" s="32">
        <f t="shared" si="70"/>
        <v>0</v>
      </c>
      <c r="AC316" s="32">
        <f t="shared" si="71"/>
        <v>0</v>
      </c>
      <c r="AD316" s="32">
        <f t="shared" si="72"/>
        <v>121720.53453401176</v>
      </c>
    </row>
    <row r="317" spans="1:30" ht="15.75" thickBot="1" x14ac:dyDescent="0.3">
      <c r="A317" s="7">
        <v>307</v>
      </c>
      <c r="B317" s="14">
        <f t="shared" si="63"/>
        <v>3730168.9652267369</v>
      </c>
      <c r="C317" s="19">
        <f t="shared" si="64"/>
        <v>82483.069404553826</v>
      </c>
      <c r="D317" s="14">
        <f>Beg_Balance*I_Period</f>
        <v>24867.793101511579</v>
      </c>
      <c r="E317" s="15">
        <f>ABS(Scheduled_PMT-Accrued_Interest)</f>
        <v>57615.27630304225</v>
      </c>
      <c r="F317" s="17">
        <f>IF(time&lt;=30,1-(1-Use_CPR*time/30)^(1/12),1-(1-Use_CPR)^(1/12))</f>
        <v>1.0596241035318976E-2</v>
      </c>
      <c r="G317" s="16">
        <f>SMM*(Beg_Balance-Scheduled_Principal)</f>
        <v>38915.264102985333</v>
      </c>
      <c r="H317" s="14">
        <f>Service_Fee*Beg_Balance/12</f>
        <v>1554.2370688444737</v>
      </c>
      <c r="I317" s="15">
        <f>Scheduled_Principal+Prepaid_Principal</f>
        <v>96530.540406027576</v>
      </c>
      <c r="J317" s="14">
        <f>Accrued_Interest-servicefee</f>
        <v>23313.556032667104</v>
      </c>
      <c r="K317" s="21">
        <f>Total_Principal+Net_Interest</f>
        <v>119844.09643869469</v>
      </c>
      <c r="M317" s="33">
        <f t="shared" si="65"/>
        <v>0</v>
      </c>
      <c r="N317" s="30">
        <f>(I-Service_Fee)/12*M317</f>
        <v>0</v>
      </c>
      <c r="O317" s="35">
        <f t="shared" si="60"/>
        <v>0</v>
      </c>
      <c r="P317" s="33">
        <f t="shared" si="73"/>
        <v>0</v>
      </c>
      <c r="Q317" s="30">
        <f>(I-Service_Fee)/12*P317</f>
        <v>0</v>
      </c>
      <c r="R317" s="34">
        <f t="shared" si="61"/>
        <v>0</v>
      </c>
      <c r="S317" s="33">
        <f t="shared" si="66"/>
        <v>0</v>
      </c>
      <c r="T317" s="30">
        <f>(I-Service_Fee)/12*S317</f>
        <v>0</v>
      </c>
      <c r="U317" s="35">
        <f t="shared" si="62"/>
        <v>0</v>
      </c>
      <c r="V317" s="34">
        <f t="shared" si="67"/>
        <v>3730168.9652265804</v>
      </c>
      <c r="W317" s="30">
        <f>(I-Service_Fee)/12*V317</f>
        <v>23313.556032666125</v>
      </c>
      <c r="X317" s="35">
        <f t="shared" si="68"/>
        <v>96530.540406027576</v>
      </c>
      <c r="Y317" s="32"/>
      <c r="Z317" s="32">
        <f t="shared" si="74"/>
        <v>307</v>
      </c>
      <c r="AA317" s="32">
        <f t="shared" si="69"/>
        <v>0</v>
      </c>
      <c r="AB317" s="32">
        <f t="shared" si="70"/>
        <v>0</v>
      </c>
      <c r="AC317" s="32">
        <f t="shared" si="71"/>
        <v>0</v>
      </c>
      <c r="AD317" s="32">
        <f t="shared" si="72"/>
        <v>119844.0964386937</v>
      </c>
    </row>
    <row r="318" spans="1:30" ht="15.75" thickBot="1" x14ac:dyDescent="0.3">
      <c r="A318" s="7">
        <v>308</v>
      </c>
      <c r="B318" s="14">
        <f t="shared" si="63"/>
        <v>3633638.424820709</v>
      </c>
      <c r="C318" s="19">
        <f t="shared" si="64"/>
        <v>81609.058919810239</v>
      </c>
      <c r="D318" s="14">
        <f>Beg_Balance*I_Period</f>
        <v>24224.256165471394</v>
      </c>
      <c r="E318" s="15">
        <f>ABS(Scheduled_PMT-Accrued_Interest)</f>
        <v>57384.802754338845</v>
      </c>
      <c r="F318" s="17">
        <f>IF(time&lt;=30,1-(1-Use_CPR*time/30)^(1/12),1-(1-Use_CPR)^(1/12))</f>
        <v>1.0596241035318976E-2</v>
      </c>
      <c r="G318" s="16">
        <f>SMM*(Beg_Balance-Scheduled_Principal)</f>
        <v>37894.845382847794</v>
      </c>
      <c r="H318" s="14">
        <f>Service_Fee*Beg_Balance/12</f>
        <v>1514.0160103419621</v>
      </c>
      <c r="I318" s="15">
        <f>Scheduled_Principal+Prepaid_Principal</f>
        <v>95279.648137186639</v>
      </c>
      <c r="J318" s="14">
        <f>Accrued_Interest-servicefee</f>
        <v>22710.240155129432</v>
      </c>
      <c r="K318" s="21">
        <f>Total_Principal+Net_Interest</f>
        <v>117989.88829231607</v>
      </c>
      <c r="M318" s="33">
        <f t="shared" si="65"/>
        <v>0</v>
      </c>
      <c r="N318" s="30">
        <f>(I-Service_Fee)/12*M318</f>
        <v>0</v>
      </c>
      <c r="O318" s="35">
        <f t="shared" si="60"/>
        <v>0</v>
      </c>
      <c r="P318" s="33">
        <f t="shared" si="73"/>
        <v>0</v>
      </c>
      <c r="Q318" s="30">
        <f>(I-Service_Fee)/12*P318</f>
        <v>0</v>
      </c>
      <c r="R318" s="34">
        <f t="shared" si="61"/>
        <v>0</v>
      </c>
      <c r="S318" s="33">
        <f t="shared" si="66"/>
        <v>0</v>
      </c>
      <c r="T318" s="30">
        <f>(I-Service_Fee)/12*S318</f>
        <v>0</v>
      </c>
      <c r="U318" s="35">
        <f t="shared" si="62"/>
        <v>0</v>
      </c>
      <c r="V318" s="34">
        <f t="shared" si="67"/>
        <v>3633638.4248205526</v>
      </c>
      <c r="W318" s="30">
        <f>(I-Service_Fee)/12*V318</f>
        <v>22710.240155128453</v>
      </c>
      <c r="X318" s="35">
        <f t="shared" si="68"/>
        <v>95279.648137186639</v>
      </c>
      <c r="Y318" s="32"/>
      <c r="Z318" s="32">
        <f t="shared" si="74"/>
        <v>308</v>
      </c>
      <c r="AA318" s="32">
        <f t="shared" si="69"/>
        <v>0</v>
      </c>
      <c r="AB318" s="32">
        <f t="shared" si="70"/>
        <v>0</v>
      </c>
      <c r="AC318" s="32">
        <f t="shared" si="71"/>
        <v>0</v>
      </c>
      <c r="AD318" s="32">
        <f t="shared" si="72"/>
        <v>117989.8882923151</v>
      </c>
    </row>
    <row r="319" spans="1:30" ht="15.75" thickBot="1" x14ac:dyDescent="0.3">
      <c r="A319" s="7">
        <v>309</v>
      </c>
      <c r="B319" s="14">
        <f t="shared" si="63"/>
        <v>3538358.7766835224</v>
      </c>
      <c r="C319" s="19">
        <f t="shared" si="64"/>
        <v>80744.309660830375</v>
      </c>
      <c r="D319" s="14">
        <f>Beg_Balance*I_Period</f>
        <v>23589.058511223484</v>
      </c>
      <c r="E319" s="15">
        <f>ABS(Scheduled_PMT-Accrued_Interest)</f>
        <v>57155.251149606891</v>
      </c>
      <c r="F319" s="17">
        <f>IF(time&lt;=30,1-(1-Use_CPR*time/30)^(1/12),1-(1-Use_CPR)^(1/12))</f>
        <v>1.0596241035318976E-2</v>
      </c>
      <c r="G319" s="16">
        <f>SMM*(Beg_Balance-Scheduled_Principal)</f>
        <v>36887.671649559568</v>
      </c>
      <c r="H319" s="14">
        <f>Service_Fee*Beg_Balance/12</f>
        <v>1474.3161569514677</v>
      </c>
      <c r="I319" s="15">
        <f>Scheduled_Principal+Prepaid_Principal</f>
        <v>94042.922799166467</v>
      </c>
      <c r="J319" s="14">
        <f>Accrued_Interest-servicefee</f>
        <v>22114.742354272017</v>
      </c>
      <c r="K319" s="21">
        <f>Total_Principal+Net_Interest</f>
        <v>116157.66515343849</v>
      </c>
      <c r="M319" s="33">
        <f t="shared" si="65"/>
        <v>0</v>
      </c>
      <c r="N319" s="30">
        <f>(I-Service_Fee)/12*M319</f>
        <v>0</v>
      </c>
      <c r="O319" s="35">
        <f t="shared" si="60"/>
        <v>0</v>
      </c>
      <c r="P319" s="33">
        <f t="shared" si="73"/>
        <v>0</v>
      </c>
      <c r="Q319" s="30">
        <f>(I-Service_Fee)/12*P319</f>
        <v>0</v>
      </c>
      <c r="R319" s="34">
        <f t="shared" si="61"/>
        <v>0</v>
      </c>
      <c r="S319" s="33">
        <f t="shared" si="66"/>
        <v>0</v>
      </c>
      <c r="T319" s="30">
        <f>(I-Service_Fee)/12*S319</f>
        <v>0</v>
      </c>
      <c r="U319" s="35">
        <f t="shared" si="62"/>
        <v>0</v>
      </c>
      <c r="V319" s="34">
        <f t="shared" si="67"/>
        <v>3538358.7766833659</v>
      </c>
      <c r="W319" s="30">
        <f>(I-Service_Fee)/12*V319</f>
        <v>22114.742354271035</v>
      </c>
      <c r="X319" s="35">
        <f t="shared" si="68"/>
        <v>94042.922799166467</v>
      </c>
      <c r="Y319" s="32"/>
      <c r="Z319" s="32">
        <f t="shared" si="74"/>
        <v>309</v>
      </c>
      <c r="AA319" s="32">
        <f t="shared" si="69"/>
        <v>0</v>
      </c>
      <c r="AB319" s="32">
        <f t="shared" si="70"/>
        <v>0</v>
      </c>
      <c r="AC319" s="32">
        <f t="shared" si="71"/>
        <v>0</v>
      </c>
      <c r="AD319" s="32">
        <f t="shared" si="72"/>
        <v>116157.6651534375</v>
      </c>
    </row>
    <row r="320" spans="1:30" ht="15.75" thickBot="1" x14ac:dyDescent="0.3">
      <c r="A320" s="7">
        <v>310</v>
      </c>
      <c r="B320" s="14">
        <f t="shared" si="63"/>
        <v>3444315.8538843561</v>
      </c>
      <c r="C320" s="19">
        <f t="shared" si="64"/>
        <v>79888.72349343379</v>
      </c>
      <c r="D320" s="14">
        <f>Beg_Balance*I_Period</f>
        <v>22962.105692562374</v>
      </c>
      <c r="E320" s="15">
        <f>ABS(Scheduled_PMT-Accrued_Interest)</f>
        <v>56926.61780087142</v>
      </c>
      <c r="F320" s="17">
        <f>IF(time&lt;=30,1-(1-Use_CPR*time/30)^(1/12),1-(1-Use_CPR)^(1/12))</f>
        <v>1.0596241035318976E-2</v>
      </c>
      <c r="G320" s="16">
        <f>SMM*(Beg_Balance-Scheduled_Principal)</f>
        <v>35893.592825985623</v>
      </c>
      <c r="H320" s="14">
        <f>Service_Fee*Beg_Balance/12</f>
        <v>1435.1316057851484</v>
      </c>
      <c r="I320" s="15">
        <f>Scheduled_Principal+Prepaid_Principal</f>
        <v>92820.210626857035</v>
      </c>
      <c r="J320" s="14">
        <f>Accrued_Interest-servicefee</f>
        <v>21526.974086777227</v>
      </c>
      <c r="K320" s="21">
        <f>Total_Principal+Net_Interest</f>
        <v>114347.18471363425</v>
      </c>
      <c r="M320" s="33">
        <f t="shared" si="65"/>
        <v>0</v>
      </c>
      <c r="N320" s="30">
        <f>(I-Service_Fee)/12*M320</f>
        <v>0</v>
      </c>
      <c r="O320" s="35">
        <f t="shared" si="60"/>
        <v>0</v>
      </c>
      <c r="P320" s="33">
        <f t="shared" si="73"/>
        <v>0</v>
      </c>
      <c r="Q320" s="30">
        <f>(I-Service_Fee)/12*P320</f>
        <v>0</v>
      </c>
      <c r="R320" s="34">
        <f t="shared" si="61"/>
        <v>0</v>
      </c>
      <c r="S320" s="33">
        <f t="shared" si="66"/>
        <v>0</v>
      </c>
      <c r="T320" s="30">
        <f>(I-Service_Fee)/12*S320</f>
        <v>0</v>
      </c>
      <c r="U320" s="35">
        <f t="shared" si="62"/>
        <v>0</v>
      </c>
      <c r="V320" s="34">
        <f t="shared" si="67"/>
        <v>3444315.8538841996</v>
      </c>
      <c r="W320" s="30">
        <f>(I-Service_Fee)/12*V320</f>
        <v>21526.974086776245</v>
      </c>
      <c r="X320" s="35">
        <f t="shared" si="68"/>
        <v>92820.210626857035</v>
      </c>
      <c r="Y320" s="32"/>
      <c r="Z320" s="32">
        <f t="shared" si="74"/>
        <v>310</v>
      </c>
      <c r="AA320" s="32">
        <f t="shared" si="69"/>
        <v>0</v>
      </c>
      <c r="AB320" s="32">
        <f t="shared" si="70"/>
        <v>0</v>
      </c>
      <c r="AC320" s="32">
        <f t="shared" si="71"/>
        <v>0</v>
      </c>
      <c r="AD320" s="32">
        <f t="shared" si="72"/>
        <v>114347.18471363328</v>
      </c>
    </row>
    <row r="321" spans="1:30" ht="15.75" thickBot="1" x14ac:dyDescent="0.3">
      <c r="A321" s="7">
        <v>311</v>
      </c>
      <c r="B321" s="14">
        <f t="shared" si="63"/>
        <v>3351495.6432574992</v>
      </c>
      <c r="C321" s="19">
        <f t="shared" si="64"/>
        <v>79042.203323293405</v>
      </c>
      <c r="D321" s="14">
        <f>Beg_Balance*I_Period</f>
        <v>22343.30428838333</v>
      </c>
      <c r="E321" s="15">
        <f>ABS(Scheduled_PMT-Accrued_Interest)</f>
        <v>56698.899034910079</v>
      </c>
      <c r="F321" s="17">
        <f>IF(time&lt;=30,1-(1-Use_CPR*time/30)^(1/12),1-(1-Use_CPR)^(1/12))</f>
        <v>1.0596241035318976E-2</v>
      </c>
      <c r="G321" s="16">
        <f>SMM*(Beg_Balance-Scheduled_Principal)</f>
        <v>34912.460464166761</v>
      </c>
      <c r="H321" s="14">
        <f>Service_Fee*Beg_Balance/12</f>
        <v>1396.4565180239581</v>
      </c>
      <c r="I321" s="15">
        <f>Scheduled_Principal+Prepaid_Principal</f>
        <v>91611.359499076847</v>
      </c>
      <c r="J321" s="14">
        <f>Accrued_Interest-servicefee</f>
        <v>20946.847770359371</v>
      </c>
      <c r="K321" s="21">
        <f>Total_Principal+Net_Interest</f>
        <v>112558.20726943621</v>
      </c>
      <c r="M321" s="33">
        <f t="shared" si="65"/>
        <v>0</v>
      </c>
      <c r="N321" s="30">
        <f>(I-Service_Fee)/12*M321</f>
        <v>0</v>
      </c>
      <c r="O321" s="35">
        <f t="shared" si="60"/>
        <v>0</v>
      </c>
      <c r="P321" s="33">
        <f t="shared" si="73"/>
        <v>0</v>
      </c>
      <c r="Q321" s="30">
        <f>(I-Service_Fee)/12*P321</f>
        <v>0</v>
      </c>
      <c r="R321" s="34">
        <f t="shared" si="61"/>
        <v>0</v>
      </c>
      <c r="S321" s="33">
        <f t="shared" si="66"/>
        <v>0</v>
      </c>
      <c r="T321" s="30">
        <f>(I-Service_Fee)/12*S321</f>
        <v>0</v>
      </c>
      <c r="U321" s="35">
        <f t="shared" si="62"/>
        <v>0</v>
      </c>
      <c r="V321" s="34">
        <f t="shared" si="67"/>
        <v>3351495.6432573427</v>
      </c>
      <c r="W321" s="30">
        <f>(I-Service_Fee)/12*V321</f>
        <v>20946.847770358392</v>
      </c>
      <c r="X321" s="35">
        <f t="shared" si="68"/>
        <v>91611.359499076847</v>
      </c>
      <c r="Y321" s="32"/>
      <c r="Z321" s="32">
        <f t="shared" si="74"/>
        <v>311</v>
      </c>
      <c r="AA321" s="32">
        <f t="shared" si="69"/>
        <v>0</v>
      </c>
      <c r="AB321" s="32">
        <f t="shared" si="70"/>
        <v>0</v>
      </c>
      <c r="AC321" s="32">
        <f t="shared" si="71"/>
        <v>0</v>
      </c>
      <c r="AD321" s="32">
        <f t="shared" si="72"/>
        <v>112558.20726943524</v>
      </c>
    </row>
    <row r="322" spans="1:30" ht="15.75" thickBot="1" x14ac:dyDescent="0.3">
      <c r="A322" s="7">
        <v>312</v>
      </c>
      <c r="B322" s="14">
        <f t="shared" si="63"/>
        <v>3259884.2837584224</v>
      </c>
      <c r="C322" s="19">
        <f t="shared" si="64"/>
        <v>78204.653084917096</v>
      </c>
      <c r="D322" s="14">
        <f>Beg_Balance*I_Period</f>
        <v>21732.561891722817</v>
      </c>
      <c r="E322" s="15">
        <f>ABS(Scheduled_PMT-Accrued_Interest)</f>
        <v>56472.091193194283</v>
      </c>
      <c r="F322" s="17">
        <f>IF(time&lt;=30,1-(1-Use_CPR*time/30)^(1/12),1-(1-Use_CPR)^(1/12))</f>
        <v>1.0596241035318976E-2</v>
      </c>
      <c r="G322" s="16">
        <f>SMM*(Beg_Balance-Scheduled_Principal)</f>
        <v>33944.127727900799</v>
      </c>
      <c r="H322" s="14">
        <f>Service_Fee*Beg_Balance/12</f>
        <v>1358.285118232676</v>
      </c>
      <c r="I322" s="15">
        <f>Scheduled_Principal+Prepaid_Principal</f>
        <v>90416.218921095075</v>
      </c>
      <c r="J322" s="14">
        <f>Accrued_Interest-servicefee</f>
        <v>20374.276773490139</v>
      </c>
      <c r="K322" s="21">
        <f>Total_Principal+Net_Interest</f>
        <v>110790.49569458522</v>
      </c>
      <c r="M322" s="33">
        <f t="shared" si="65"/>
        <v>0</v>
      </c>
      <c r="N322" s="30">
        <f>(I-Service_Fee)/12*M322</f>
        <v>0</v>
      </c>
      <c r="O322" s="35">
        <f t="shared" si="60"/>
        <v>0</v>
      </c>
      <c r="P322" s="33">
        <f t="shared" si="73"/>
        <v>0</v>
      </c>
      <c r="Q322" s="30">
        <f>(I-Service_Fee)/12*P322</f>
        <v>0</v>
      </c>
      <c r="R322" s="34">
        <f t="shared" si="61"/>
        <v>0</v>
      </c>
      <c r="S322" s="33">
        <f t="shared" si="66"/>
        <v>0</v>
      </c>
      <c r="T322" s="30">
        <f>(I-Service_Fee)/12*S322</f>
        <v>0</v>
      </c>
      <c r="U322" s="35">
        <f t="shared" si="62"/>
        <v>0</v>
      </c>
      <c r="V322" s="34">
        <f t="shared" si="67"/>
        <v>3259884.2837582659</v>
      </c>
      <c r="W322" s="30">
        <f>(I-Service_Fee)/12*V322</f>
        <v>20374.27677348916</v>
      </c>
      <c r="X322" s="35">
        <f t="shared" si="68"/>
        <v>90416.218921095075</v>
      </c>
      <c r="Y322" s="32"/>
      <c r="Z322" s="32">
        <f t="shared" si="74"/>
        <v>312</v>
      </c>
      <c r="AA322" s="32">
        <f t="shared" si="69"/>
        <v>0</v>
      </c>
      <c r="AB322" s="32">
        <f t="shared" si="70"/>
        <v>0</v>
      </c>
      <c r="AC322" s="32">
        <f t="shared" si="71"/>
        <v>0</v>
      </c>
      <c r="AD322" s="32">
        <f t="shared" si="72"/>
        <v>110790.49569458424</v>
      </c>
    </row>
    <row r="323" spans="1:30" ht="15.75" thickBot="1" x14ac:dyDescent="0.3">
      <c r="A323" s="7">
        <v>313</v>
      </c>
      <c r="B323" s="14">
        <f t="shared" si="63"/>
        <v>3169468.0648373272</v>
      </c>
      <c r="C323" s="19">
        <f t="shared" si="64"/>
        <v>77375.977730745828</v>
      </c>
      <c r="D323" s="14">
        <f>Beg_Balance*I_Period</f>
        <v>21129.787098915516</v>
      </c>
      <c r="E323" s="15">
        <f>ABS(Scheduled_PMT-Accrued_Interest)</f>
        <v>56246.190631830308</v>
      </c>
      <c r="F323" s="17">
        <f>IF(time&lt;=30,1-(1-Use_CPR*time/30)^(1/12),1-(1-Use_CPR)^(1/12))</f>
        <v>1.0596241035318976E-2</v>
      </c>
      <c r="G323" s="16">
        <f>SMM*(Beg_Balance-Scheduled_Principal)</f>
        <v>32988.449375508942</v>
      </c>
      <c r="H323" s="14">
        <f>Service_Fee*Beg_Balance/12</f>
        <v>1320.6116936822198</v>
      </c>
      <c r="I323" s="15">
        <f>Scheduled_Principal+Prepaid_Principal</f>
        <v>89234.640007339243</v>
      </c>
      <c r="J323" s="14">
        <f>Accrued_Interest-servicefee</f>
        <v>19809.175405233298</v>
      </c>
      <c r="K323" s="21">
        <f>Total_Principal+Net_Interest</f>
        <v>109043.81541257254</v>
      </c>
      <c r="M323" s="33">
        <f t="shared" si="65"/>
        <v>0</v>
      </c>
      <c r="N323" s="30">
        <f>(I-Service_Fee)/12*M323</f>
        <v>0</v>
      </c>
      <c r="O323" s="35">
        <f t="shared" si="60"/>
        <v>0</v>
      </c>
      <c r="P323" s="33">
        <f t="shared" si="73"/>
        <v>0</v>
      </c>
      <c r="Q323" s="30">
        <f>(I-Service_Fee)/12*P323</f>
        <v>0</v>
      </c>
      <c r="R323" s="34">
        <f t="shared" si="61"/>
        <v>0</v>
      </c>
      <c r="S323" s="33">
        <f t="shared" si="66"/>
        <v>0</v>
      </c>
      <c r="T323" s="30">
        <f>(I-Service_Fee)/12*S323</f>
        <v>0</v>
      </c>
      <c r="U323" s="35">
        <f t="shared" si="62"/>
        <v>0</v>
      </c>
      <c r="V323" s="34">
        <f t="shared" si="67"/>
        <v>3169468.0648371708</v>
      </c>
      <c r="W323" s="30">
        <f>(I-Service_Fee)/12*V323</f>
        <v>19809.175405232316</v>
      </c>
      <c r="X323" s="35">
        <f t="shared" si="68"/>
        <v>89234.640007339243</v>
      </c>
      <c r="Y323" s="32"/>
      <c r="Z323" s="32">
        <f t="shared" si="74"/>
        <v>313</v>
      </c>
      <c r="AA323" s="32">
        <f t="shared" si="69"/>
        <v>0</v>
      </c>
      <c r="AB323" s="32">
        <f t="shared" si="70"/>
        <v>0</v>
      </c>
      <c r="AC323" s="32">
        <f t="shared" si="71"/>
        <v>0</v>
      </c>
      <c r="AD323" s="32">
        <f t="shared" si="72"/>
        <v>109043.81541257157</v>
      </c>
    </row>
    <row r="324" spans="1:30" ht="15.75" thickBot="1" x14ac:dyDescent="0.3">
      <c r="A324" s="7">
        <v>314</v>
      </c>
      <c r="B324" s="14">
        <f t="shared" si="63"/>
        <v>3080233.4248299878</v>
      </c>
      <c r="C324" s="19">
        <f t="shared" si="64"/>
        <v>76556.083220367364</v>
      </c>
      <c r="D324" s="14">
        <f>Beg_Balance*I_Period</f>
        <v>20534.889498866585</v>
      </c>
      <c r="E324" s="15">
        <f>ABS(Scheduled_PMT-Accrued_Interest)</f>
        <v>56021.193721500778</v>
      </c>
      <c r="F324" s="17">
        <f>IF(time&lt;=30,1-(1-Use_CPR*time/30)^(1/12),1-(1-Use_CPR)^(1/12))</f>
        <v>1.0596241035318976E-2</v>
      </c>
      <c r="G324" s="16">
        <f>SMM*(Beg_Balance-Scheduled_Principal)</f>
        <v>32045.281742785308</v>
      </c>
      <c r="H324" s="14">
        <f>Service_Fee*Beg_Balance/12</f>
        <v>1283.4305936791616</v>
      </c>
      <c r="I324" s="15">
        <f>Scheduled_Principal+Prepaid_Principal</f>
        <v>88066.475464286079</v>
      </c>
      <c r="J324" s="14">
        <f>Accrued_Interest-servicefee</f>
        <v>19251.458905187425</v>
      </c>
      <c r="K324" s="21">
        <f>Total_Principal+Net_Interest</f>
        <v>107317.9343694735</v>
      </c>
      <c r="M324" s="33">
        <f t="shared" si="65"/>
        <v>0</v>
      </c>
      <c r="N324" s="30">
        <f>(I-Service_Fee)/12*M324</f>
        <v>0</v>
      </c>
      <c r="O324" s="35">
        <f t="shared" si="60"/>
        <v>0</v>
      </c>
      <c r="P324" s="33">
        <f t="shared" si="73"/>
        <v>0</v>
      </c>
      <c r="Q324" s="30">
        <f>(I-Service_Fee)/12*P324</f>
        <v>0</v>
      </c>
      <c r="R324" s="34">
        <f t="shared" si="61"/>
        <v>0</v>
      </c>
      <c r="S324" s="33">
        <f t="shared" si="66"/>
        <v>0</v>
      </c>
      <c r="T324" s="30">
        <f>(I-Service_Fee)/12*S324</f>
        <v>0</v>
      </c>
      <c r="U324" s="35">
        <f t="shared" si="62"/>
        <v>0</v>
      </c>
      <c r="V324" s="34">
        <f t="shared" si="67"/>
        <v>3080233.4248298313</v>
      </c>
      <c r="W324" s="30">
        <f>(I-Service_Fee)/12*V324</f>
        <v>19251.458905186446</v>
      </c>
      <c r="X324" s="35">
        <f t="shared" si="68"/>
        <v>88066.475464286079</v>
      </c>
      <c r="Y324" s="32"/>
      <c r="Z324" s="32">
        <f t="shared" si="74"/>
        <v>314</v>
      </c>
      <c r="AA324" s="32">
        <f t="shared" si="69"/>
        <v>0</v>
      </c>
      <c r="AB324" s="32">
        <f t="shared" si="70"/>
        <v>0</v>
      </c>
      <c r="AC324" s="32">
        <f t="shared" si="71"/>
        <v>0</v>
      </c>
      <c r="AD324" s="32">
        <f t="shared" si="72"/>
        <v>107317.93436947252</v>
      </c>
    </row>
    <row r="325" spans="1:30" ht="15.75" thickBot="1" x14ac:dyDescent="0.3">
      <c r="A325" s="7">
        <v>315</v>
      </c>
      <c r="B325" s="14">
        <f t="shared" si="63"/>
        <v>2992166.9493657015</v>
      </c>
      <c r="C325" s="19">
        <f t="shared" si="64"/>
        <v>75744.876509844398</v>
      </c>
      <c r="D325" s="14">
        <f>Beg_Balance*I_Period</f>
        <v>19947.77966243801</v>
      </c>
      <c r="E325" s="15">
        <f>ABS(Scheduled_PMT-Accrued_Interest)</f>
        <v>55797.096847406385</v>
      </c>
      <c r="F325" s="17">
        <f>IF(time&lt;=30,1-(1-Use_CPR*time/30)^(1/12),1-(1-Use_CPR)^(1/12))</f>
        <v>1.0596241035318976E-2</v>
      </c>
      <c r="G325" s="16">
        <f>SMM*(Beg_Balance-Scheduled_Principal)</f>
        <v>31114.482726127888</v>
      </c>
      <c r="H325" s="14">
        <f>Service_Fee*Beg_Balance/12</f>
        <v>1246.7362289023756</v>
      </c>
      <c r="I325" s="15">
        <f>Scheduled_Principal+Prepaid_Principal</f>
        <v>86911.579573534269</v>
      </c>
      <c r="J325" s="14">
        <f>Accrued_Interest-servicefee</f>
        <v>18701.043433535633</v>
      </c>
      <c r="K325" s="21">
        <f>Total_Principal+Net_Interest</f>
        <v>105612.62300706989</v>
      </c>
      <c r="M325" s="33">
        <f t="shared" si="65"/>
        <v>0</v>
      </c>
      <c r="N325" s="30">
        <f>(I-Service_Fee)/12*M325</f>
        <v>0</v>
      </c>
      <c r="O325" s="35">
        <f t="shared" si="60"/>
        <v>0</v>
      </c>
      <c r="P325" s="33">
        <f t="shared" si="73"/>
        <v>0</v>
      </c>
      <c r="Q325" s="30">
        <f>(I-Service_Fee)/12*P325</f>
        <v>0</v>
      </c>
      <c r="R325" s="34">
        <f t="shared" si="61"/>
        <v>0</v>
      </c>
      <c r="S325" s="33">
        <f t="shared" si="66"/>
        <v>0</v>
      </c>
      <c r="T325" s="30">
        <f>(I-Service_Fee)/12*S325</f>
        <v>0</v>
      </c>
      <c r="U325" s="35">
        <f t="shared" si="62"/>
        <v>0</v>
      </c>
      <c r="V325" s="34">
        <f t="shared" si="67"/>
        <v>2992166.9493655451</v>
      </c>
      <c r="W325" s="30">
        <f>(I-Service_Fee)/12*V325</f>
        <v>18701.043433534654</v>
      </c>
      <c r="X325" s="35">
        <f t="shared" si="68"/>
        <v>86911.579573534269</v>
      </c>
      <c r="Y325" s="32"/>
      <c r="Z325" s="32">
        <f t="shared" si="74"/>
        <v>315</v>
      </c>
      <c r="AA325" s="32">
        <f t="shared" si="69"/>
        <v>0</v>
      </c>
      <c r="AB325" s="32">
        <f t="shared" si="70"/>
        <v>0</v>
      </c>
      <c r="AC325" s="32">
        <f t="shared" si="71"/>
        <v>0</v>
      </c>
      <c r="AD325" s="32">
        <f t="shared" si="72"/>
        <v>105612.62300706892</v>
      </c>
    </row>
    <row r="326" spans="1:30" ht="15.75" thickBot="1" x14ac:dyDescent="0.3">
      <c r="A326" s="7">
        <v>316</v>
      </c>
      <c r="B326" s="14">
        <f t="shared" si="63"/>
        <v>2905255.3697921671</v>
      </c>
      <c r="C326" s="19">
        <f t="shared" si="64"/>
        <v>74942.265541155619</v>
      </c>
      <c r="D326" s="14">
        <f>Beg_Balance*I_Period</f>
        <v>19368.36913194778</v>
      </c>
      <c r="E326" s="15">
        <f>ABS(Scheduled_PMT-Accrued_Interest)</f>
        <v>55573.896409207839</v>
      </c>
      <c r="F326" s="17">
        <f>IF(time&lt;=30,1-(1-Use_CPR*time/30)^(1/12),1-(1-Use_CPR)^(1/12))</f>
        <v>1.0596241035318976E-2</v>
      </c>
      <c r="G326" s="16">
        <f>SMM*(Beg_Balance-Scheduled_Principal)</f>
        <v>30195.911765848752</v>
      </c>
      <c r="H326" s="14">
        <f>Service_Fee*Beg_Balance/12</f>
        <v>1210.5230707467363</v>
      </c>
      <c r="I326" s="15">
        <f>Scheduled_Principal+Prepaid_Principal</f>
        <v>85769.808175056591</v>
      </c>
      <c r="J326" s="14">
        <f>Accrued_Interest-servicefee</f>
        <v>18157.846061201046</v>
      </c>
      <c r="K326" s="21">
        <f>Total_Principal+Net_Interest</f>
        <v>103927.65423625763</v>
      </c>
      <c r="M326" s="33">
        <f t="shared" si="65"/>
        <v>0</v>
      </c>
      <c r="N326" s="30">
        <f>(I-Service_Fee)/12*M326</f>
        <v>0</v>
      </c>
      <c r="O326" s="35">
        <f t="shared" si="60"/>
        <v>0</v>
      </c>
      <c r="P326" s="33">
        <f t="shared" si="73"/>
        <v>0</v>
      </c>
      <c r="Q326" s="30">
        <f>(I-Service_Fee)/12*P326</f>
        <v>0</v>
      </c>
      <c r="R326" s="34">
        <f t="shared" si="61"/>
        <v>0</v>
      </c>
      <c r="S326" s="33">
        <f t="shared" si="66"/>
        <v>0</v>
      </c>
      <c r="T326" s="30">
        <f>(I-Service_Fee)/12*S326</f>
        <v>0</v>
      </c>
      <c r="U326" s="35">
        <f t="shared" si="62"/>
        <v>0</v>
      </c>
      <c r="V326" s="34">
        <f t="shared" si="67"/>
        <v>2905255.3697920106</v>
      </c>
      <c r="W326" s="30">
        <f>(I-Service_Fee)/12*V326</f>
        <v>18157.846061200064</v>
      </c>
      <c r="X326" s="35">
        <f t="shared" si="68"/>
        <v>85769.808175056591</v>
      </c>
      <c r="Y326" s="32"/>
      <c r="Z326" s="32">
        <f t="shared" si="74"/>
        <v>316</v>
      </c>
      <c r="AA326" s="32">
        <f t="shared" si="69"/>
        <v>0</v>
      </c>
      <c r="AB326" s="32">
        <f t="shared" si="70"/>
        <v>0</v>
      </c>
      <c r="AC326" s="32">
        <f t="shared" si="71"/>
        <v>0</v>
      </c>
      <c r="AD326" s="32">
        <f t="shared" si="72"/>
        <v>103927.65423625665</v>
      </c>
    </row>
    <row r="327" spans="1:30" ht="15.75" thickBot="1" x14ac:dyDescent="0.3">
      <c r="A327" s="7">
        <v>317</v>
      </c>
      <c r="B327" s="14">
        <f t="shared" si="63"/>
        <v>2819485.5616171104</v>
      </c>
      <c r="C327" s="19">
        <f t="shared" si="64"/>
        <v>74148.15923174865</v>
      </c>
      <c r="D327" s="14">
        <f>Beg_Balance*I_Period</f>
        <v>18796.570410780736</v>
      </c>
      <c r="E327" s="15">
        <f>ABS(Scheduled_PMT-Accrued_Interest)</f>
        <v>55351.588820967911</v>
      </c>
      <c r="F327" s="17">
        <f>IF(time&lt;=30,1-(1-Use_CPR*time/30)^(1/12),1-(1-Use_CPR)^(1/12))</f>
        <v>1.0596241035318976E-2</v>
      </c>
      <c r="G327" s="16">
        <f>SMM*(Beg_Balance-Scheduled_Principal)</f>
        <v>29289.429829661753</v>
      </c>
      <c r="H327" s="14">
        <f>Service_Fee*Beg_Balance/12</f>
        <v>1174.785650673796</v>
      </c>
      <c r="I327" s="15">
        <f>Scheduled_Principal+Prepaid_Principal</f>
        <v>84641.01865062966</v>
      </c>
      <c r="J327" s="14">
        <f>Accrued_Interest-servicefee</f>
        <v>17621.784760106941</v>
      </c>
      <c r="K327" s="21">
        <f>Total_Principal+Net_Interest</f>
        <v>102262.8034107366</v>
      </c>
      <c r="M327" s="33">
        <f t="shared" si="65"/>
        <v>0</v>
      </c>
      <c r="N327" s="30">
        <f>(I-Service_Fee)/12*M327</f>
        <v>0</v>
      </c>
      <c r="O327" s="35">
        <f t="shared" si="60"/>
        <v>0</v>
      </c>
      <c r="P327" s="33">
        <f t="shared" si="73"/>
        <v>0</v>
      </c>
      <c r="Q327" s="30">
        <f>(I-Service_Fee)/12*P327</f>
        <v>0</v>
      </c>
      <c r="R327" s="34">
        <f t="shared" si="61"/>
        <v>0</v>
      </c>
      <c r="S327" s="33">
        <f t="shared" si="66"/>
        <v>0</v>
      </c>
      <c r="T327" s="30">
        <f>(I-Service_Fee)/12*S327</f>
        <v>0</v>
      </c>
      <c r="U327" s="35">
        <f t="shared" si="62"/>
        <v>0</v>
      </c>
      <c r="V327" s="34">
        <f t="shared" si="67"/>
        <v>2819485.5616169539</v>
      </c>
      <c r="W327" s="30">
        <f>(I-Service_Fee)/12*V327</f>
        <v>17621.784760105962</v>
      </c>
      <c r="X327" s="35">
        <f t="shared" si="68"/>
        <v>84641.01865062966</v>
      </c>
      <c r="Y327" s="32"/>
      <c r="Z327" s="32">
        <f t="shared" si="74"/>
        <v>317</v>
      </c>
      <c r="AA327" s="32">
        <f t="shared" si="69"/>
        <v>0</v>
      </c>
      <c r="AB327" s="32">
        <f t="shared" si="70"/>
        <v>0</v>
      </c>
      <c r="AC327" s="32">
        <f t="shared" si="71"/>
        <v>0</v>
      </c>
      <c r="AD327" s="32">
        <f t="shared" si="72"/>
        <v>102262.80341073562</v>
      </c>
    </row>
    <row r="328" spans="1:30" ht="15.75" thickBot="1" x14ac:dyDescent="0.3">
      <c r="A328" s="7">
        <v>318</v>
      </c>
      <c r="B328" s="14">
        <f t="shared" si="63"/>
        <v>2734844.5429664808</v>
      </c>
      <c r="C328" s="19">
        <f t="shared" si="64"/>
        <v>73362.467464203815</v>
      </c>
      <c r="D328" s="14">
        <f>Beg_Balance*I_Period</f>
        <v>18232.296953109875</v>
      </c>
      <c r="E328" s="15">
        <f>ABS(Scheduled_PMT-Accrued_Interest)</f>
        <v>55130.170511093937</v>
      </c>
      <c r="F328" s="17">
        <f>IF(time&lt;=30,1-(1-Use_CPR*time/30)^(1/12),1-(1-Use_CPR)^(1/12))</f>
        <v>1.0596241035318976E-2</v>
      </c>
      <c r="G328" s="16">
        <f>SMM*(Beg_Balance-Scheduled_Principal)</f>
        <v>28394.899396345809</v>
      </c>
      <c r="H328" s="14">
        <f>Service_Fee*Beg_Balance/12</f>
        <v>1139.518559569367</v>
      </c>
      <c r="I328" s="15">
        <f>Scheduled_Principal+Prepaid_Principal</f>
        <v>83525.069907439742</v>
      </c>
      <c r="J328" s="14">
        <f>Accrued_Interest-servicefee</f>
        <v>17092.77839354051</v>
      </c>
      <c r="K328" s="21">
        <f>Total_Principal+Net_Interest</f>
        <v>100617.84830098026</v>
      </c>
      <c r="M328" s="33">
        <f t="shared" si="65"/>
        <v>0</v>
      </c>
      <c r="N328" s="30">
        <f>(I-Service_Fee)/12*M328</f>
        <v>0</v>
      </c>
      <c r="O328" s="35">
        <f t="shared" si="60"/>
        <v>0</v>
      </c>
      <c r="P328" s="33">
        <f t="shared" si="73"/>
        <v>0</v>
      </c>
      <c r="Q328" s="30">
        <f>(I-Service_Fee)/12*P328</f>
        <v>0</v>
      </c>
      <c r="R328" s="34">
        <f t="shared" si="61"/>
        <v>0</v>
      </c>
      <c r="S328" s="33">
        <f t="shared" si="66"/>
        <v>0</v>
      </c>
      <c r="T328" s="30">
        <f>(I-Service_Fee)/12*S328</f>
        <v>0</v>
      </c>
      <c r="U328" s="35">
        <f t="shared" si="62"/>
        <v>0</v>
      </c>
      <c r="V328" s="34">
        <f t="shared" si="67"/>
        <v>2734844.5429663244</v>
      </c>
      <c r="W328" s="30">
        <f>(I-Service_Fee)/12*V328</f>
        <v>17092.778393539527</v>
      </c>
      <c r="X328" s="35">
        <f t="shared" si="68"/>
        <v>83525.069907439742</v>
      </c>
      <c r="Y328" s="32"/>
      <c r="Z328" s="32">
        <f t="shared" si="74"/>
        <v>318</v>
      </c>
      <c r="AA328" s="32">
        <f t="shared" si="69"/>
        <v>0</v>
      </c>
      <c r="AB328" s="32">
        <f t="shared" si="70"/>
        <v>0</v>
      </c>
      <c r="AC328" s="32">
        <f t="shared" si="71"/>
        <v>0</v>
      </c>
      <c r="AD328" s="32">
        <f t="shared" si="72"/>
        <v>100617.84830097927</v>
      </c>
    </row>
    <row r="329" spans="1:30" ht="15.75" thickBot="1" x14ac:dyDescent="0.3">
      <c r="A329" s="7">
        <v>319</v>
      </c>
      <c r="B329" s="14">
        <f t="shared" si="63"/>
        <v>2651319.473059041</v>
      </c>
      <c r="C329" s="19">
        <f t="shared" si="64"/>
        <v>72585.10107600737</v>
      </c>
      <c r="D329" s="14">
        <f>Beg_Balance*I_Period</f>
        <v>17675.463153726942</v>
      </c>
      <c r="E329" s="15">
        <f>ABS(Scheduled_PMT-Accrued_Interest)</f>
        <v>54909.637922280424</v>
      </c>
      <c r="F329" s="17">
        <f>IF(time&lt;=30,1-(1-Use_CPR*time/30)^(1/12),1-(1-Use_CPR)^(1/12))</f>
        <v>1.0596241035318976E-2</v>
      </c>
      <c r="G329" s="16">
        <f>SMM*(Beg_Balance-Scheduled_Principal)</f>
        <v>27512.184439581921</v>
      </c>
      <c r="H329" s="14">
        <f>Service_Fee*Beg_Balance/12</f>
        <v>1104.7164471079338</v>
      </c>
      <c r="I329" s="15">
        <f>Scheduled_Principal+Prepaid_Principal</f>
        <v>82421.822361862345</v>
      </c>
      <c r="J329" s="14">
        <f>Accrued_Interest-servicefee</f>
        <v>16570.746706619007</v>
      </c>
      <c r="K329" s="21">
        <f>Total_Principal+Net_Interest</f>
        <v>98992.56906848136</v>
      </c>
      <c r="M329" s="33">
        <f t="shared" si="65"/>
        <v>0</v>
      </c>
      <c r="N329" s="30">
        <f>(I-Service_Fee)/12*M329</f>
        <v>0</v>
      </c>
      <c r="O329" s="35">
        <f t="shared" si="60"/>
        <v>0</v>
      </c>
      <c r="P329" s="33">
        <f t="shared" si="73"/>
        <v>0</v>
      </c>
      <c r="Q329" s="30">
        <f>(I-Service_Fee)/12*P329</f>
        <v>0</v>
      </c>
      <c r="R329" s="34">
        <f t="shared" si="61"/>
        <v>0</v>
      </c>
      <c r="S329" s="33">
        <f t="shared" si="66"/>
        <v>0</v>
      </c>
      <c r="T329" s="30">
        <f>(I-Service_Fee)/12*S329</f>
        <v>0</v>
      </c>
      <c r="U329" s="35">
        <f t="shared" si="62"/>
        <v>0</v>
      </c>
      <c r="V329" s="34">
        <f t="shared" si="67"/>
        <v>2651319.4730588845</v>
      </c>
      <c r="W329" s="30">
        <f>(I-Service_Fee)/12*V329</f>
        <v>16570.746706618025</v>
      </c>
      <c r="X329" s="35">
        <f t="shared" si="68"/>
        <v>82421.822361862345</v>
      </c>
      <c r="Y329" s="32"/>
      <c r="Z329" s="32">
        <f t="shared" si="74"/>
        <v>319</v>
      </c>
      <c r="AA329" s="32">
        <f t="shared" si="69"/>
        <v>0</v>
      </c>
      <c r="AB329" s="32">
        <f t="shared" si="70"/>
        <v>0</v>
      </c>
      <c r="AC329" s="32">
        <f t="shared" si="71"/>
        <v>0</v>
      </c>
      <c r="AD329" s="32">
        <f t="shared" si="72"/>
        <v>98992.56906848037</v>
      </c>
    </row>
    <row r="330" spans="1:30" ht="15.75" thickBot="1" x14ac:dyDescent="0.3">
      <c r="A330" s="7">
        <v>320</v>
      </c>
      <c r="B330" s="14">
        <f t="shared" si="63"/>
        <v>2568897.6506971787</v>
      </c>
      <c r="C330" s="19">
        <f t="shared" si="64"/>
        <v>71815.971849433001</v>
      </c>
      <c r="D330" s="14">
        <f>Beg_Balance*I_Period</f>
        <v>17125.984337981194</v>
      </c>
      <c r="E330" s="15">
        <f>ABS(Scheduled_PMT-Accrued_Interest)</f>
        <v>54689.987511451807</v>
      </c>
      <c r="F330" s="17">
        <f>IF(time&lt;=30,1-(1-Use_CPR*time/30)^(1/12),1-(1-Use_CPR)^(1/12))</f>
        <v>1.0596241035318976E-2</v>
      </c>
      <c r="G330" s="16">
        <f>SMM*(Beg_Balance-Scheduled_Principal)</f>
        <v>26641.150411962029</v>
      </c>
      <c r="H330" s="14">
        <f>Service_Fee*Beg_Balance/12</f>
        <v>1070.3740211238244</v>
      </c>
      <c r="I330" s="15">
        <f>Scheduled_Principal+Prepaid_Principal</f>
        <v>81331.137923413829</v>
      </c>
      <c r="J330" s="14">
        <f>Accrued_Interest-servicefee</f>
        <v>16055.61031685737</v>
      </c>
      <c r="K330" s="21">
        <f>Total_Principal+Net_Interest</f>
        <v>97386.748240271205</v>
      </c>
      <c r="M330" s="33">
        <f t="shared" si="65"/>
        <v>0</v>
      </c>
      <c r="N330" s="30">
        <f>(I-Service_Fee)/12*M330</f>
        <v>0</v>
      </c>
      <c r="O330" s="35">
        <f t="shared" si="60"/>
        <v>0</v>
      </c>
      <c r="P330" s="33">
        <f t="shared" si="73"/>
        <v>0</v>
      </c>
      <c r="Q330" s="30">
        <f>(I-Service_Fee)/12*P330</f>
        <v>0</v>
      </c>
      <c r="R330" s="34">
        <f t="shared" si="61"/>
        <v>0</v>
      </c>
      <c r="S330" s="33">
        <f t="shared" si="66"/>
        <v>0</v>
      </c>
      <c r="T330" s="30">
        <f>(I-Service_Fee)/12*S330</f>
        <v>0</v>
      </c>
      <c r="U330" s="35">
        <f t="shared" si="62"/>
        <v>0</v>
      </c>
      <c r="V330" s="34">
        <f t="shared" si="67"/>
        <v>2568897.6506970222</v>
      </c>
      <c r="W330" s="30">
        <f>(I-Service_Fee)/12*V330</f>
        <v>16055.610316856388</v>
      </c>
      <c r="X330" s="35">
        <f t="shared" si="68"/>
        <v>81331.137923413829</v>
      </c>
      <c r="Y330" s="32"/>
      <c r="Z330" s="32">
        <f t="shared" si="74"/>
        <v>320</v>
      </c>
      <c r="AA330" s="32">
        <f t="shared" si="69"/>
        <v>0</v>
      </c>
      <c r="AB330" s="32">
        <f t="shared" si="70"/>
        <v>0</v>
      </c>
      <c r="AC330" s="32">
        <f t="shared" si="71"/>
        <v>0</v>
      </c>
      <c r="AD330" s="32">
        <f t="shared" si="72"/>
        <v>97386.748240270215</v>
      </c>
    </row>
    <row r="331" spans="1:30" ht="15.75" thickBot="1" x14ac:dyDescent="0.3">
      <c r="A331" s="7">
        <v>321</v>
      </c>
      <c r="B331" s="14">
        <f t="shared" si="63"/>
        <v>2487566.5127737648</v>
      </c>
      <c r="C331" s="19">
        <f t="shared" si="64"/>
        <v>71054.992501530738</v>
      </c>
      <c r="D331" s="14">
        <f>Beg_Balance*I_Period</f>
        <v>16583.776751825098</v>
      </c>
      <c r="E331" s="15">
        <f>ABS(Scheduled_PMT-Accrued_Interest)</f>
        <v>54471.21574970564</v>
      </c>
      <c r="F331" s="17">
        <f>IF(time&lt;=30,1-(1-Use_CPR*time/30)^(1/12),1-(1-Use_CPR)^(1/12))</f>
        <v>1.0596241035318976E-2</v>
      </c>
      <c r="G331" s="16">
        <f>SMM*(Beg_Balance-Scheduled_Principal)</f>
        <v>25781.664229167949</v>
      </c>
      <c r="H331" s="14">
        <f>Service_Fee*Beg_Balance/12</f>
        <v>1036.4860469890687</v>
      </c>
      <c r="I331" s="15">
        <f>Scheduled_Principal+Prepaid_Principal</f>
        <v>80252.879978873592</v>
      </c>
      <c r="J331" s="14">
        <f>Accrued_Interest-servicefee</f>
        <v>15547.29070483603</v>
      </c>
      <c r="K331" s="21">
        <f>Total_Principal+Net_Interest</f>
        <v>95800.170683709628</v>
      </c>
      <c r="M331" s="33">
        <f t="shared" si="65"/>
        <v>0</v>
      </c>
      <c r="N331" s="30">
        <f>(I-Service_Fee)/12*M331</f>
        <v>0</v>
      </c>
      <c r="O331" s="35">
        <f t="shared" si="60"/>
        <v>0</v>
      </c>
      <c r="P331" s="33">
        <f t="shared" si="73"/>
        <v>0</v>
      </c>
      <c r="Q331" s="30">
        <f>(I-Service_Fee)/12*P331</f>
        <v>0</v>
      </c>
      <c r="R331" s="34">
        <f t="shared" si="61"/>
        <v>0</v>
      </c>
      <c r="S331" s="33">
        <f t="shared" si="66"/>
        <v>0</v>
      </c>
      <c r="T331" s="30">
        <f>(I-Service_Fee)/12*S331</f>
        <v>0</v>
      </c>
      <c r="U331" s="35">
        <f t="shared" si="62"/>
        <v>0</v>
      </c>
      <c r="V331" s="34">
        <f t="shared" si="67"/>
        <v>2487566.5127736083</v>
      </c>
      <c r="W331" s="30">
        <f>(I-Service_Fee)/12*V331</f>
        <v>15547.29070483505</v>
      </c>
      <c r="X331" s="35">
        <f t="shared" si="68"/>
        <v>80252.879978873592</v>
      </c>
      <c r="Y331" s="32"/>
      <c r="Z331" s="32">
        <f t="shared" si="74"/>
        <v>321</v>
      </c>
      <c r="AA331" s="32">
        <f t="shared" si="69"/>
        <v>0</v>
      </c>
      <c r="AB331" s="32">
        <f t="shared" si="70"/>
        <v>0</v>
      </c>
      <c r="AC331" s="32">
        <f t="shared" si="71"/>
        <v>0</v>
      </c>
      <c r="AD331" s="32">
        <f t="shared" si="72"/>
        <v>95800.170683708639</v>
      </c>
    </row>
    <row r="332" spans="1:30" ht="15.75" thickBot="1" x14ac:dyDescent="0.3">
      <c r="A332" s="7">
        <v>322</v>
      </c>
      <c r="B332" s="14">
        <f t="shared" si="63"/>
        <v>2407313.632794891</v>
      </c>
      <c r="C332" s="19">
        <f t="shared" si="64"/>
        <v>70302.076674221753</v>
      </c>
      <c r="D332" s="14">
        <f>Beg_Balance*I_Period</f>
        <v>16048.75755196594</v>
      </c>
      <c r="E332" s="15">
        <f>ABS(Scheduled_PMT-Accrued_Interest)</f>
        <v>54253.319122255809</v>
      </c>
      <c r="F332" s="17">
        <f>IF(time&lt;=30,1-(1-Use_CPR*time/30)^(1/12),1-(1-Use_CPR)^(1/12))</f>
        <v>1.0596241035318976E-2</v>
      </c>
      <c r="G332" s="16">
        <f>SMM*(Beg_Balance-Scheduled_Principal)</f>
        <v>24933.594254318519</v>
      </c>
      <c r="H332" s="14">
        <f>Service_Fee*Beg_Balance/12</f>
        <v>1003.0473469978714</v>
      </c>
      <c r="I332" s="15">
        <f>Scheduled_Principal+Prepaid_Principal</f>
        <v>79186.913376574332</v>
      </c>
      <c r="J332" s="14">
        <f>Accrued_Interest-servicefee</f>
        <v>15045.710204968069</v>
      </c>
      <c r="K332" s="21">
        <f>Total_Principal+Net_Interest</f>
        <v>94232.623581542401</v>
      </c>
      <c r="M332" s="33">
        <f t="shared" si="65"/>
        <v>0</v>
      </c>
      <c r="N332" s="30">
        <f>(I-Service_Fee)/12*M332</f>
        <v>0</v>
      </c>
      <c r="O332" s="35">
        <f t="shared" ref="O332:O370" si="75">MIN(M332,I332)</f>
        <v>0</v>
      </c>
      <c r="P332" s="33">
        <f t="shared" si="73"/>
        <v>0</v>
      </c>
      <c r="Q332" s="30">
        <f>(I-Service_Fee)/12*P332</f>
        <v>0</v>
      </c>
      <c r="R332" s="34">
        <f t="shared" ref="R332:R370" si="76">IF(M332-O332&gt;0,0,MIN(I332-O332,P332))</f>
        <v>0</v>
      </c>
      <c r="S332" s="33">
        <f t="shared" si="66"/>
        <v>0</v>
      </c>
      <c r="T332" s="30">
        <f>(I-Service_Fee)/12*S332</f>
        <v>0</v>
      </c>
      <c r="U332" s="35">
        <f t="shared" ref="U332:U370" si="77">IF(P332-R332&gt;0,0,MIN(I332-R332,S332))</f>
        <v>0</v>
      </c>
      <c r="V332" s="34">
        <f t="shared" si="67"/>
        <v>2407313.6327947346</v>
      </c>
      <c r="W332" s="30">
        <f>(I-Service_Fee)/12*V332</f>
        <v>15045.71020496709</v>
      </c>
      <c r="X332" s="35">
        <f t="shared" si="68"/>
        <v>79186.913376574332</v>
      </c>
      <c r="Y332" s="32"/>
      <c r="Z332" s="32">
        <f t="shared" si="74"/>
        <v>322</v>
      </c>
      <c r="AA332" s="32">
        <f t="shared" si="69"/>
        <v>0</v>
      </c>
      <c r="AB332" s="32">
        <f t="shared" si="70"/>
        <v>0</v>
      </c>
      <c r="AC332" s="32">
        <f t="shared" si="71"/>
        <v>0</v>
      </c>
      <c r="AD332" s="32">
        <f t="shared" si="72"/>
        <v>94232.623581541426</v>
      </c>
    </row>
    <row r="333" spans="1:30" ht="15.75" thickBot="1" x14ac:dyDescent="0.3">
      <c r="A333" s="7">
        <v>323</v>
      </c>
      <c r="B333" s="14">
        <f t="shared" ref="B333:B370" si="78">B332-I332</f>
        <v>2328126.7194183166</v>
      </c>
      <c r="C333" s="19">
        <f t="shared" ref="C333:C370" si="79">-PMT($C$6,$C$3-A332,B333,0)</f>
        <v>69557.138924498198</v>
      </c>
      <c r="D333" s="14">
        <f>Beg_Balance*I_Period</f>
        <v>15520.844796122112</v>
      </c>
      <c r="E333" s="15">
        <f>ABS(Scheduled_PMT-Accrued_Interest)</f>
        <v>54036.294128376088</v>
      </c>
      <c r="F333" s="17">
        <f>IF(time&lt;=30,1-(1-Use_CPR*time/30)^(1/12),1-(1-Use_CPR)^(1/12))</f>
        <v>1.0596241035318976E-2</v>
      </c>
      <c r="G333" s="16">
        <f>SMM*(Beg_Balance-Scheduled_Principal)</f>
        <v>24096.810282483249</v>
      </c>
      <c r="H333" s="14">
        <f>Service_Fee*Beg_Balance/12</f>
        <v>970.05279975763187</v>
      </c>
      <c r="I333" s="15">
        <f>Scheduled_Principal+Prepaid_Principal</f>
        <v>78133.104410859334</v>
      </c>
      <c r="J333" s="14">
        <f>Accrued_Interest-servicefee</f>
        <v>14550.79199636448</v>
      </c>
      <c r="K333" s="21">
        <f>Total_Principal+Net_Interest</f>
        <v>92683.896407223816</v>
      </c>
      <c r="M333" s="33">
        <f t="shared" ref="M333:M370" si="80">M332-O332</f>
        <v>0</v>
      </c>
      <c r="N333" s="30">
        <f>(I-Service_Fee)/12*M333</f>
        <v>0</v>
      </c>
      <c r="O333" s="35">
        <f t="shared" si="75"/>
        <v>0</v>
      </c>
      <c r="P333" s="33">
        <f t="shared" si="73"/>
        <v>0</v>
      </c>
      <c r="Q333" s="30">
        <f>(I-Service_Fee)/12*P333</f>
        <v>0</v>
      </c>
      <c r="R333" s="34">
        <f t="shared" si="76"/>
        <v>0</v>
      </c>
      <c r="S333" s="33">
        <f t="shared" ref="S333:S370" si="81">S332-U332</f>
        <v>0</v>
      </c>
      <c r="T333" s="30">
        <f>(I-Service_Fee)/12*S333</f>
        <v>0</v>
      </c>
      <c r="U333" s="35">
        <f t="shared" si="77"/>
        <v>0</v>
      </c>
      <c r="V333" s="34">
        <f t="shared" ref="V333:V370" si="82">V332-X332</f>
        <v>2328126.7194181602</v>
      </c>
      <c r="W333" s="30">
        <f>(I-Service_Fee)/12*V333</f>
        <v>14550.791996363499</v>
      </c>
      <c r="X333" s="35">
        <f t="shared" ref="X333:X370" si="83">IF(S333-U333&gt;0,0,MIN(I333-U333,V333))</f>
        <v>78133.104410859334</v>
      </c>
      <c r="Y333" s="32"/>
      <c r="Z333" s="32">
        <f t="shared" si="74"/>
        <v>323</v>
      </c>
      <c r="AA333" s="32">
        <f t="shared" ref="AA333:AA370" si="84">SUM(N333:O333)</f>
        <v>0</v>
      </c>
      <c r="AB333" s="32">
        <f t="shared" ref="AB333:AB370" si="85">SUM(Q333:R333)</f>
        <v>0</v>
      </c>
      <c r="AC333" s="32">
        <f t="shared" ref="AC333:AC370" si="86">SUM(T333:U333)</f>
        <v>0</v>
      </c>
      <c r="AD333" s="32">
        <f t="shared" ref="AD333:AD370" si="87">SUM(W333:X333)</f>
        <v>92683.896407222841</v>
      </c>
    </row>
    <row r="334" spans="1:30" ht="15.75" thickBot="1" x14ac:dyDescent="0.3">
      <c r="A334" s="7">
        <v>324</v>
      </c>
      <c r="B334" s="14">
        <f t="shared" si="78"/>
        <v>2249993.6150074573</v>
      </c>
      <c r="C334" s="19">
        <f t="shared" si="79"/>
        <v>68820.094714727064</v>
      </c>
      <c r="D334" s="14">
        <f>Beg_Balance*I_Period</f>
        <v>14999.95743338305</v>
      </c>
      <c r="E334" s="15">
        <f>ABS(Scheduled_PMT-Accrued_Interest)</f>
        <v>53820.13728134401</v>
      </c>
      <c r="F334" s="17">
        <f>IF(time&lt;=30,1-(1-Use_CPR*time/30)^(1/12),1-(1-Use_CPR)^(1/12))</f>
        <v>1.0596241035318976E-2</v>
      </c>
      <c r="G334" s="16">
        <f>SMM*(Beg_Balance-Scheduled_Principal)</f>
        <v>23271.18352536063</v>
      </c>
      <c r="H334" s="14">
        <f>Service_Fee*Beg_Balance/12</f>
        <v>937.49733958644049</v>
      </c>
      <c r="I334" s="15">
        <f>Scheduled_Principal+Prepaid_Principal</f>
        <v>77091.320806704636</v>
      </c>
      <c r="J334" s="14">
        <f>Accrued_Interest-servicefee</f>
        <v>14062.46009379661</v>
      </c>
      <c r="K334" s="21">
        <f>Total_Principal+Net_Interest</f>
        <v>91153.780900501239</v>
      </c>
      <c r="M334" s="33">
        <f t="shared" si="80"/>
        <v>0</v>
      </c>
      <c r="N334" s="30">
        <f>(I-Service_Fee)/12*M334</f>
        <v>0</v>
      </c>
      <c r="O334" s="35">
        <f t="shared" si="75"/>
        <v>0</v>
      </c>
      <c r="P334" s="33">
        <f t="shared" ref="P334:P370" si="88">P333-R333</f>
        <v>0</v>
      </c>
      <c r="Q334" s="30">
        <f>(I-Service_Fee)/12*P334</f>
        <v>0</v>
      </c>
      <c r="R334" s="34">
        <f t="shared" si="76"/>
        <v>0</v>
      </c>
      <c r="S334" s="33">
        <f t="shared" si="81"/>
        <v>0</v>
      </c>
      <c r="T334" s="30">
        <f>(I-Service_Fee)/12*S334</f>
        <v>0</v>
      </c>
      <c r="U334" s="35">
        <f t="shared" si="77"/>
        <v>0</v>
      </c>
      <c r="V334" s="34">
        <f t="shared" si="82"/>
        <v>2249993.6150073009</v>
      </c>
      <c r="W334" s="30">
        <f>(I-Service_Fee)/12*V334</f>
        <v>14062.460093795629</v>
      </c>
      <c r="X334" s="35">
        <f t="shared" si="83"/>
        <v>77091.320806704636</v>
      </c>
      <c r="Y334" s="32"/>
      <c r="Z334" s="32">
        <f t="shared" ref="Z334:Z370" si="89">Z333+1</f>
        <v>324</v>
      </c>
      <c r="AA334" s="32">
        <f t="shared" si="84"/>
        <v>0</v>
      </c>
      <c r="AB334" s="32">
        <f t="shared" si="85"/>
        <v>0</v>
      </c>
      <c r="AC334" s="32">
        <f t="shared" si="86"/>
        <v>0</v>
      </c>
      <c r="AD334" s="32">
        <f t="shared" si="87"/>
        <v>91153.780900500264</v>
      </c>
    </row>
    <row r="335" spans="1:30" ht="15.75" thickBot="1" x14ac:dyDescent="0.3">
      <c r="A335" s="7">
        <v>325</v>
      </c>
      <c r="B335" s="14">
        <f t="shared" si="78"/>
        <v>2172902.2942007529</v>
      </c>
      <c r="C335" s="19">
        <f t="shared" si="79"/>
        <v>68090.860403056329</v>
      </c>
      <c r="D335" s="14">
        <f>Beg_Balance*I_Period</f>
        <v>14486.015294671686</v>
      </c>
      <c r="E335" s="15">
        <f>ABS(Scheduled_PMT-Accrued_Interest)</f>
        <v>53604.845108384645</v>
      </c>
      <c r="F335" s="17">
        <f>IF(time&lt;=30,1-(1-Use_CPR*time/30)^(1/12),1-(1-Use_CPR)^(1/12))</f>
        <v>1.0596241035318976E-2</v>
      </c>
      <c r="G335" s="16">
        <f>SMM*(Beg_Balance-Scheduled_Principal)</f>
        <v>22456.586596119381</v>
      </c>
      <c r="H335" s="14">
        <f>Service_Fee*Beg_Balance/12</f>
        <v>905.37595591698039</v>
      </c>
      <c r="I335" s="15">
        <f>Scheduled_Principal+Prepaid_Principal</f>
        <v>76061.431704504022</v>
      </c>
      <c r="J335" s="14">
        <f>Accrued_Interest-servicefee</f>
        <v>13580.639338754705</v>
      </c>
      <c r="K335" s="21">
        <f>Total_Principal+Net_Interest</f>
        <v>89642.071043258722</v>
      </c>
      <c r="M335" s="33">
        <f t="shared" si="80"/>
        <v>0</v>
      </c>
      <c r="N335" s="30">
        <f>(I-Service_Fee)/12*M335</f>
        <v>0</v>
      </c>
      <c r="O335" s="35">
        <f t="shared" si="75"/>
        <v>0</v>
      </c>
      <c r="P335" s="33">
        <f t="shared" si="88"/>
        <v>0</v>
      </c>
      <c r="Q335" s="30">
        <f>(I-Service_Fee)/12*P335</f>
        <v>0</v>
      </c>
      <c r="R335" s="34">
        <f t="shared" si="76"/>
        <v>0</v>
      </c>
      <c r="S335" s="33">
        <f t="shared" si="81"/>
        <v>0</v>
      </c>
      <c r="T335" s="30">
        <f>(I-Service_Fee)/12*S335</f>
        <v>0</v>
      </c>
      <c r="U335" s="35">
        <f t="shared" si="77"/>
        <v>0</v>
      </c>
      <c r="V335" s="34">
        <f t="shared" si="82"/>
        <v>2172902.2942005964</v>
      </c>
      <c r="W335" s="30">
        <f>(I-Service_Fee)/12*V335</f>
        <v>13580.639338753726</v>
      </c>
      <c r="X335" s="35">
        <f t="shared" si="83"/>
        <v>76061.431704504022</v>
      </c>
      <c r="Y335" s="32"/>
      <c r="Z335" s="32">
        <f t="shared" si="89"/>
        <v>325</v>
      </c>
      <c r="AA335" s="32">
        <f t="shared" si="84"/>
        <v>0</v>
      </c>
      <c r="AB335" s="32">
        <f t="shared" si="85"/>
        <v>0</v>
      </c>
      <c r="AC335" s="32">
        <f t="shared" si="86"/>
        <v>0</v>
      </c>
      <c r="AD335" s="32">
        <f t="shared" si="87"/>
        <v>89642.071043257747</v>
      </c>
    </row>
    <row r="336" spans="1:30" ht="15.75" thickBot="1" x14ac:dyDescent="0.3">
      <c r="A336" s="7">
        <v>326</v>
      </c>
      <c r="B336" s="14">
        <f t="shared" si="78"/>
        <v>2096840.8624962489</v>
      </c>
      <c r="C336" s="19">
        <f t="shared" si="79"/>
        <v>67369.353233923277</v>
      </c>
      <c r="D336" s="14">
        <f>Beg_Balance*I_Period</f>
        <v>13978.939083308327</v>
      </c>
      <c r="E336" s="15">
        <f>ABS(Scheduled_PMT-Accrued_Interest)</f>
        <v>53390.414150614946</v>
      </c>
      <c r="F336" s="17">
        <f>IF(time&lt;=30,1-(1-Use_CPR*time/30)^(1/12),1-(1-Use_CPR)^(1/12))</f>
        <v>1.0596241035318976E-2</v>
      </c>
      <c r="G336" s="16">
        <f>SMM*(Beg_Balance-Scheduled_Principal)</f>
        <v>21652.893494400967</v>
      </c>
      <c r="H336" s="14">
        <f>Service_Fee*Beg_Balance/12</f>
        <v>873.68369270677033</v>
      </c>
      <c r="I336" s="15">
        <f>Scheduled_Principal+Prepaid_Principal</f>
        <v>75043.307645015913</v>
      </c>
      <c r="J336" s="14">
        <f>Accrued_Interest-servicefee</f>
        <v>13105.255390601556</v>
      </c>
      <c r="K336" s="21">
        <f>Total_Principal+Net_Interest</f>
        <v>88148.563035617466</v>
      </c>
      <c r="M336" s="33">
        <f t="shared" si="80"/>
        <v>0</v>
      </c>
      <c r="N336" s="30">
        <f>(I-Service_Fee)/12*M336</f>
        <v>0</v>
      </c>
      <c r="O336" s="35">
        <f t="shared" si="75"/>
        <v>0</v>
      </c>
      <c r="P336" s="33">
        <f t="shared" si="88"/>
        <v>0</v>
      </c>
      <c r="Q336" s="30">
        <f>(I-Service_Fee)/12*P336</f>
        <v>0</v>
      </c>
      <c r="R336" s="34">
        <f t="shared" si="76"/>
        <v>0</v>
      </c>
      <c r="S336" s="33">
        <f t="shared" si="81"/>
        <v>0</v>
      </c>
      <c r="T336" s="30">
        <f>(I-Service_Fee)/12*S336</f>
        <v>0</v>
      </c>
      <c r="U336" s="35">
        <f t="shared" si="77"/>
        <v>0</v>
      </c>
      <c r="V336" s="34">
        <f t="shared" si="82"/>
        <v>2096840.8624960924</v>
      </c>
      <c r="W336" s="30">
        <f>(I-Service_Fee)/12*V336</f>
        <v>13105.255390600576</v>
      </c>
      <c r="X336" s="35">
        <f t="shared" si="83"/>
        <v>75043.307645015913</v>
      </c>
      <c r="Y336" s="32"/>
      <c r="Z336" s="32">
        <f t="shared" si="89"/>
        <v>326</v>
      </c>
      <c r="AA336" s="32">
        <f t="shared" si="84"/>
        <v>0</v>
      </c>
      <c r="AB336" s="32">
        <f t="shared" si="85"/>
        <v>0</v>
      </c>
      <c r="AC336" s="32">
        <f t="shared" si="86"/>
        <v>0</v>
      </c>
      <c r="AD336" s="32">
        <f t="shared" si="87"/>
        <v>88148.563035616491</v>
      </c>
    </row>
    <row r="337" spans="1:30" ht="15.75" thickBot="1" x14ac:dyDescent="0.3">
      <c r="A337" s="7">
        <v>327</v>
      </c>
      <c r="B337" s="14">
        <f t="shared" si="78"/>
        <v>2021797.554851233</v>
      </c>
      <c r="C337" s="19">
        <f t="shared" si="79"/>
        <v>66655.491328663091</v>
      </c>
      <c r="D337" s="14">
        <f>Beg_Balance*I_Period</f>
        <v>13478.650365674888</v>
      </c>
      <c r="E337" s="15">
        <f>ABS(Scheduled_PMT-Accrued_Interest)</f>
        <v>53176.840962988201</v>
      </c>
      <c r="F337" s="17">
        <f>IF(time&lt;=30,1-(1-Use_CPR*time/30)^(1/12),1-(1-Use_CPR)^(1/12))</f>
        <v>1.0596241035318976E-2</v>
      </c>
      <c r="G337" s="16">
        <f>SMM*(Beg_Balance-Scheduled_Principal)</f>
        <v>20859.979591481559</v>
      </c>
      <c r="H337" s="14">
        <f>Service_Fee*Beg_Balance/12</f>
        <v>842.41564785468051</v>
      </c>
      <c r="I337" s="15">
        <f>Scheduled_Principal+Prepaid_Principal</f>
        <v>74036.820554469756</v>
      </c>
      <c r="J337" s="14">
        <f>Accrued_Interest-servicefee</f>
        <v>12636.234717820207</v>
      </c>
      <c r="K337" s="21">
        <f>Total_Principal+Net_Interest</f>
        <v>86673.055272289959</v>
      </c>
      <c r="M337" s="33">
        <f t="shared" si="80"/>
        <v>0</v>
      </c>
      <c r="N337" s="30">
        <f>(I-Service_Fee)/12*M337</f>
        <v>0</v>
      </c>
      <c r="O337" s="35">
        <f t="shared" si="75"/>
        <v>0</v>
      </c>
      <c r="P337" s="33">
        <f t="shared" si="88"/>
        <v>0</v>
      </c>
      <c r="Q337" s="30">
        <f>(I-Service_Fee)/12*P337</f>
        <v>0</v>
      </c>
      <c r="R337" s="34">
        <f t="shared" si="76"/>
        <v>0</v>
      </c>
      <c r="S337" s="33">
        <f t="shared" si="81"/>
        <v>0</v>
      </c>
      <c r="T337" s="30">
        <f>(I-Service_Fee)/12*S337</f>
        <v>0</v>
      </c>
      <c r="U337" s="35">
        <f t="shared" si="77"/>
        <v>0</v>
      </c>
      <c r="V337" s="34">
        <f t="shared" si="82"/>
        <v>2021797.5548510766</v>
      </c>
      <c r="W337" s="30">
        <f>(I-Service_Fee)/12*V337</f>
        <v>12636.234717819227</v>
      </c>
      <c r="X337" s="35">
        <f t="shared" si="83"/>
        <v>74036.820554469756</v>
      </c>
      <c r="Y337" s="32"/>
      <c r="Z337" s="32">
        <f t="shared" si="89"/>
        <v>327</v>
      </c>
      <c r="AA337" s="32">
        <f t="shared" si="84"/>
        <v>0</v>
      </c>
      <c r="AB337" s="32">
        <f t="shared" si="85"/>
        <v>0</v>
      </c>
      <c r="AC337" s="32">
        <f t="shared" si="86"/>
        <v>0</v>
      </c>
      <c r="AD337" s="32">
        <f t="shared" si="87"/>
        <v>86673.055272288984</v>
      </c>
    </row>
    <row r="338" spans="1:30" ht="15.75" thickBot="1" x14ac:dyDescent="0.3">
      <c r="A338" s="7">
        <v>328</v>
      </c>
      <c r="B338" s="14">
        <f t="shared" si="78"/>
        <v>1947760.7342967633</v>
      </c>
      <c r="C338" s="19">
        <f t="shared" si="79"/>
        <v>65949.193676216964</v>
      </c>
      <c r="D338" s="14">
        <f>Beg_Balance*I_Period</f>
        <v>12985.071561978422</v>
      </c>
      <c r="E338" s="15">
        <f>ABS(Scheduled_PMT-Accrued_Interest)</f>
        <v>52964.12211423854</v>
      </c>
      <c r="F338" s="17">
        <f>IF(time&lt;=30,1-(1-Use_CPR*time/30)^(1/12),1-(1-Use_CPR)^(1/12))</f>
        <v>1.0596241035318976E-2</v>
      </c>
      <c r="G338" s="16">
        <f>SMM*(Beg_Balance-Scheduled_Principal)</f>
        <v>20077.721615591843</v>
      </c>
      <c r="H338" s="14">
        <f>Service_Fee*Beg_Balance/12</f>
        <v>811.5669726236514</v>
      </c>
      <c r="I338" s="15">
        <f>Scheduled_Principal+Prepaid_Principal</f>
        <v>73041.843729830376</v>
      </c>
      <c r="J338" s="14">
        <f>Accrued_Interest-servicefee</f>
        <v>12173.50458935477</v>
      </c>
      <c r="K338" s="21">
        <f>Total_Principal+Net_Interest</f>
        <v>85215.348319185141</v>
      </c>
      <c r="M338" s="33">
        <f t="shared" si="80"/>
        <v>0</v>
      </c>
      <c r="N338" s="30">
        <f>(I-Service_Fee)/12*M338</f>
        <v>0</v>
      </c>
      <c r="O338" s="35">
        <f t="shared" si="75"/>
        <v>0</v>
      </c>
      <c r="P338" s="33">
        <f t="shared" si="88"/>
        <v>0</v>
      </c>
      <c r="Q338" s="30">
        <f>(I-Service_Fee)/12*P338</f>
        <v>0</v>
      </c>
      <c r="R338" s="34">
        <f t="shared" si="76"/>
        <v>0</v>
      </c>
      <c r="S338" s="33">
        <f t="shared" si="81"/>
        <v>0</v>
      </c>
      <c r="T338" s="30">
        <f>(I-Service_Fee)/12*S338</f>
        <v>0</v>
      </c>
      <c r="U338" s="35">
        <f t="shared" si="77"/>
        <v>0</v>
      </c>
      <c r="V338" s="34">
        <f t="shared" si="82"/>
        <v>1947760.7342966069</v>
      </c>
      <c r="W338" s="30">
        <f>(I-Service_Fee)/12*V338</f>
        <v>12173.504589353792</v>
      </c>
      <c r="X338" s="35">
        <f t="shared" si="83"/>
        <v>73041.843729830376</v>
      </c>
      <c r="Y338" s="32"/>
      <c r="Z338" s="32">
        <f t="shared" si="89"/>
        <v>328</v>
      </c>
      <c r="AA338" s="32">
        <f t="shared" si="84"/>
        <v>0</v>
      </c>
      <c r="AB338" s="32">
        <f t="shared" si="85"/>
        <v>0</v>
      </c>
      <c r="AC338" s="32">
        <f t="shared" si="86"/>
        <v>0</v>
      </c>
      <c r="AD338" s="32">
        <f t="shared" si="87"/>
        <v>85215.348319184166</v>
      </c>
    </row>
    <row r="339" spans="1:30" ht="15.75" thickBot="1" x14ac:dyDescent="0.3">
      <c r="A339" s="7">
        <v>329</v>
      </c>
      <c r="B339" s="14">
        <f t="shared" si="78"/>
        <v>1874718.890566933</v>
      </c>
      <c r="C339" s="19">
        <f t="shared" si="79"/>
        <v>65250.380123938849</v>
      </c>
      <c r="D339" s="14">
        <f>Beg_Balance*I_Period</f>
        <v>12498.125937112887</v>
      </c>
      <c r="E339" s="15">
        <f>ABS(Scheduled_PMT-Accrued_Interest)</f>
        <v>52752.254186825958</v>
      </c>
      <c r="F339" s="17">
        <f>IF(time&lt;=30,1-(1-Use_CPR*time/30)^(1/12),1-(1-Use_CPR)^(1/12))</f>
        <v>1.0596241035318976E-2</v>
      </c>
      <c r="G339" s="16">
        <f>SMM*(Beg_Balance-Scheduled_Principal)</f>
        <v>19305.997637392979</v>
      </c>
      <c r="H339" s="14">
        <f>Service_Fee*Beg_Balance/12</f>
        <v>781.13287106955534</v>
      </c>
      <c r="I339" s="15">
        <f>Scheduled_Principal+Prepaid_Principal</f>
        <v>72058.25182421894</v>
      </c>
      <c r="J339" s="14">
        <f>Accrued_Interest-servicefee</f>
        <v>11716.993066043331</v>
      </c>
      <c r="K339" s="21">
        <f>Total_Principal+Net_Interest</f>
        <v>83775.244890262271</v>
      </c>
      <c r="M339" s="33">
        <f t="shared" si="80"/>
        <v>0</v>
      </c>
      <c r="N339" s="30">
        <f>(I-Service_Fee)/12*M339</f>
        <v>0</v>
      </c>
      <c r="O339" s="35">
        <f t="shared" si="75"/>
        <v>0</v>
      </c>
      <c r="P339" s="33">
        <f t="shared" si="88"/>
        <v>0</v>
      </c>
      <c r="Q339" s="30">
        <f>(I-Service_Fee)/12*P339</f>
        <v>0</v>
      </c>
      <c r="R339" s="34">
        <f t="shared" si="76"/>
        <v>0</v>
      </c>
      <c r="S339" s="33">
        <f t="shared" si="81"/>
        <v>0</v>
      </c>
      <c r="T339" s="30">
        <f>(I-Service_Fee)/12*S339</f>
        <v>0</v>
      </c>
      <c r="U339" s="35">
        <f t="shared" si="77"/>
        <v>0</v>
      </c>
      <c r="V339" s="34">
        <f t="shared" si="82"/>
        <v>1874718.8905667765</v>
      </c>
      <c r="W339" s="30">
        <f>(I-Service_Fee)/12*V339</f>
        <v>11716.993066042352</v>
      </c>
      <c r="X339" s="35">
        <f t="shared" si="83"/>
        <v>72058.25182421894</v>
      </c>
      <c r="Y339" s="32"/>
      <c r="Z339" s="32">
        <f t="shared" si="89"/>
        <v>329</v>
      </c>
      <c r="AA339" s="32">
        <f t="shared" si="84"/>
        <v>0</v>
      </c>
      <c r="AB339" s="32">
        <f t="shared" si="85"/>
        <v>0</v>
      </c>
      <c r="AC339" s="32">
        <f t="shared" si="86"/>
        <v>0</v>
      </c>
      <c r="AD339" s="32">
        <f t="shared" si="87"/>
        <v>83775.244890261296</v>
      </c>
    </row>
    <row r="340" spans="1:30" ht="15.75" thickBot="1" x14ac:dyDescent="0.3">
      <c r="A340" s="7">
        <v>330</v>
      </c>
      <c r="B340" s="14">
        <f t="shared" si="78"/>
        <v>1802660.638742714</v>
      </c>
      <c r="C340" s="19">
        <f t="shared" si="79"/>
        <v>64558.971368499391</v>
      </c>
      <c r="D340" s="14">
        <f>Beg_Balance*I_Period</f>
        <v>12017.737591618094</v>
      </c>
      <c r="E340" s="15">
        <f>ABS(Scheduled_PMT-Accrued_Interest)</f>
        <v>52541.233776881301</v>
      </c>
      <c r="F340" s="17">
        <f>IF(time&lt;=30,1-(1-Use_CPR*time/30)^(1/12),1-(1-Use_CPR)^(1/12))</f>
        <v>1.0596241035318976E-2</v>
      </c>
      <c r="G340" s="16">
        <f>SMM*(Beg_Balance-Scheduled_Principal)</f>
        <v>18544.687055606984</v>
      </c>
      <c r="H340" s="14">
        <f>Service_Fee*Beg_Balance/12</f>
        <v>751.10859947613073</v>
      </c>
      <c r="I340" s="15">
        <f>Scheduled_Principal+Prepaid_Principal</f>
        <v>71085.920832488278</v>
      </c>
      <c r="J340" s="14">
        <f>Accrued_Interest-servicefee</f>
        <v>11266.628992141963</v>
      </c>
      <c r="K340" s="21">
        <f>Total_Principal+Net_Interest</f>
        <v>82352.549824630245</v>
      </c>
      <c r="M340" s="33">
        <f t="shared" si="80"/>
        <v>0</v>
      </c>
      <c r="N340" s="30">
        <f>(I-Service_Fee)/12*M340</f>
        <v>0</v>
      </c>
      <c r="O340" s="35">
        <f t="shared" si="75"/>
        <v>0</v>
      </c>
      <c r="P340" s="33">
        <f t="shared" si="88"/>
        <v>0</v>
      </c>
      <c r="Q340" s="30">
        <f>(I-Service_Fee)/12*P340</f>
        <v>0</v>
      </c>
      <c r="R340" s="34">
        <f t="shared" si="76"/>
        <v>0</v>
      </c>
      <c r="S340" s="33">
        <f t="shared" si="81"/>
        <v>0</v>
      </c>
      <c r="T340" s="30">
        <f>(I-Service_Fee)/12*S340</f>
        <v>0</v>
      </c>
      <c r="U340" s="35">
        <f t="shared" si="77"/>
        <v>0</v>
      </c>
      <c r="V340" s="34">
        <f t="shared" si="82"/>
        <v>1802660.6387425575</v>
      </c>
      <c r="W340" s="30">
        <f>(I-Service_Fee)/12*V340</f>
        <v>11266.628992140983</v>
      </c>
      <c r="X340" s="35">
        <f t="shared" si="83"/>
        <v>71085.920832488278</v>
      </c>
      <c r="Y340" s="32"/>
      <c r="Z340" s="32">
        <f t="shared" si="89"/>
        <v>330</v>
      </c>
      <c r="AA340" s="32">
        <f t="shared" si="84"/>
        <v>0</v>
      </c>
      <c r="AB340" s="32">
        <f t="shared" si="85"/>
        <v>0</v>
      </c>
      <c r="AC340" s="32">
        <f t="shared" si="86"/>
        <v>0</v>
      </c>
      <c r="AD340" s="32">
        <f t="shared" si="87"/>
        <v>82352.549824629255</v>
      </c>
    </row>
    <row r="341" spans="1:30" ht="15.75" thickBot="1" x14ac:dyDescent="0.3">
      <c r="A341" s="7">
        <v>331</v>
      </c>
      <c r="B341" s="14">
        <f t="shared" si="78"/>
        <v>1731574.7179102257</v>
      </c>
      <c r="C341" s="19">
        <f t="shared" si="79"/>
        <v>63874.888946886516</v>
      </c>
      <c r="D341" s="14">
        <f>Beg_Balance*I_Period</f>
        <v>11543.831452734839</v>
      </c>
      <c r="E341" s="15">
        <f>ABS(Scheduled_PMT-Accrued_Interest)</f>
        <v>52331.057494151675</v>
      </c>
      <c r="F341" s="17">
        <f>IF(time&lt;=30,1-(1-Use_CPR*time/30)^(1/12),1-(1-Use_CPR)^(1/12))</f>
        <v>1.0596241035318976E-2</v>
      </c>
      <c r="G341" s="16">
        <f>SMM*(Beg_Balance-Scheduled_Principal)</f>
        <v>17793.670582800049</v>
      </c>
      <c r="H341" s="14">
        <f>Service_Fee*Beg_Balance/12</f>
        <v>721.48946579592746</v>
      </c>
      <c r="I341" s="15">
        <f>Scheduled_Principal+Prepaid_Principal</f>
        <v>70124.728076951724</v>
      </c>
      <c r="J341" s="14">
        <f>Accrued_Interest-servicefee</f>
        <v>10822.341986938913</v>
      </c>
      <c r="K341" s="21">
        <f>Total_Principal+Net_Interest</f>
        <v>80947.070063890642</v>
      </c>
      <c r="M341" s="33">
        <f t="shared" si="80"/>
        <v>0</v>
      </c>
      <c r="N341" s="30">
        <f>(I-Service_Fee)/12*M341</f>
        <v>0</v>
      </c>
      <c r="O341" s="35">
        <f t="shared" si="75"/>
        <v>0</v>
      </c>
      <c r="P341" s="33">
        <f t="shared" si="88"/>
        <v>0</v>
      </c>
      <c r="Q341" s="30">
        <f>(I-Service_Fee)/12*P341</f>
        <v>0</v>
      </c>
      <c r="R341" s="34">
        <f t="shared" si="76"/>
        <v>0</v>
      </c>
      <c r="S341" s="33">
        <f t="shared" si="81"/>
        <v>0</v>
      </c>
      <c r="T341" s="30">
        <f>(I-Service_Fee)/12*S341</f>
        <v>0</v>
      </c>
      <c r="U341" s="35">
        <f t="shared" si="77"/>
        <v>0</v>
      </c>
      <c r="V341" s="34">
        <f t="shared" si="82"/>
        <v>1731574.7179100693</v>
      </c>
      <c r="W341" s="30">
        <f>(I-Service_Fee)/12*V341</f>
        <v>10822.341986937932</v>
      </c>
      <c r="X341" s="35">
        <f t="shared" si="83"/>
        <v>70124.728076951724</v>
      </c>
      <c r="Y341" s="32"/>
      <c r="Z341" s="32">
        <f t="shared" si="89"/>
        <v>331</v>
      </c>
      <c r="AA341" s="32">
        <f t="shared" si="84"/>
        <v>0</v>
      </c>
      <c r="AB341" s="32">
        <f t="shared" si="85"/>
        <v>0</v>
      </c>
      <c r="AC341" s="32">
        <f t="shared" si="86"/>
        <v>0</v>
      </c>
      <c r="AD341" s="32">
        <f t="shared" si="87"/>
        <v>80947.070063889652</v>
      </c>
    </row>
    <row r="342" spans="1:30" ht="15.75" thickBot="1" x14ac:dyDescent="0.3">
      <c r="A342" s="7">
        <v>332</v>
      </c>
      <c r="B342" s="14">
        <f t="shared" si="78"/>
        <v>1661449.9898332739</v>
      </c>
      <c r="C342" s="19">
        <f t="shared" si="79"/>
        <v>63198.05522750107</v>
      </c>
      <c r="D342" s="14">
        <f>Beg_Balance*I_Period</f>
        <v>11076.33326555516</v>
      </c>
      <c r="E342" s="15">
        <f>ABS(Scheduled_PMT-Accrued_Interest)</f>
        <v>52121.721961945907</v>
      </c>
      <c r="F342" s="17">
        <f>IF(time&lt;=30,1-(1-Use_CPR*time/30)^(1/12),1-(1-Use_CPR)^(1/12))</f>
        <v>1.0596241035318976E-2</v>
      </c>
      <c r="G342" s="16">
        <f>SMM*(Beg_Balance-Scheduled_Principal)</f>
        <v>17052.830231316973</v>
      </c>
      <c r="H342" s="14">
        <f>Service_Fee*Beg_Balance/12</f>
        <v>692.27082909719741</v>
      </c>
      <c r="I342" s="15">
        <f>Scheduled_Principal+Prepaid_Principal</f>
        <v>69174.552193262876</v>
      </c>
      <c r="J342" s="14">
        <f>Accrued_Interest-servicefee</f>
        <v>10384.062436457963</v>
      </c>
      <c r="K342" s="21">
        <f>Total_Principal+Net_Interest</f>
        <v>79558.614629720832</v>
      </c>
      <c r="M342" s="33">
        <f t="shared" si="80"/>
        <v>0</v>
      </c>
      <c r="N342" s="30">
        <f>(I-Service_Fee)/12*M342</f>
        <v>0</v>
      </c>
      <c r="O342" s="35">
        <f t="shared" si="75"/>
        <v>0</v>
      </c>
      <c r="P342" s="33">
        <f t="shared" si="88"/>
        <v>0</v>
      </c>
      <c r="Q342" s="30">
        <f>(I-Service_Fee)/12*P342</f>
        <v>0</v>
      </c>
      <c r="R342" s="34">
        <f t="shared" si="76"/>
        <v>0</v>
      </c>
      <c r="S342" s="33">
        <f t="shared" si="81"/>
        <v>0</v>
      </c>
      <c r="T342" s="30">
        <f>(I-Service_Fee)/12*S342</f>
        <v>0</v>
      </c>
      <c r="U342" s="35">
        <f t="shared" si="77"/>
        <v>0</v>
      </c>
      <c r="V342" s="34">
        <f t="shared" si="82"/>
        <v>1661449.9898331175</v>
      </c>
      <c r="W342" s="30">
        <f>(I-Service_Fee)/12*V342</f>
        <v>10384.062436456983</v>
      </c>
      <c r="X342" s="35">
        <f t="shared" si="83"/>
        <v>69174.552193262876</v>
      </c>
      <c r="Y342" s="32"/>
      <c r="Z342" s="32">
        <f t="shared" si="89"/>
        <v>332</v>
      </c>
      <c r="AA342" s="32">
        <f t="shared" si="84"/>
        <v>0</v>
      </c>
      <c r="AB342" s="32">
        <f t="shared" si="85"/>
        <v>0</v>
      </c>
      <c r="AC342" s="32">
        <f t="shared" si="86"/>
        <v>0</v>
      </c>
      <c r="AD342" s="32">
        <f t="shared" si="87"/>
        <v>79558.614629719857</v>
      </c>
    </row>
    <row r="343" spans="1:30" ht="15.75" thickBot="1" x14ac:dyDescent="0.3">
      <c r="A343" s="7">
        <v>333</v>
      </c>
      <c r="B343" s="14">
        <f t="shared" si="78"/>
        <v>1592275.4376400111</v>
      </c>
      <c r="C343" s="19">
        <f t="shared" si="79"/>
        <v>62528.393401347064</v>
      </c>
      <c r="D343" s="14">
        <f>Beg_Balance*I_Period</f>
        <v>10615.169584266741</v>
      </c>
      <c r="E343" s="15">
        <f>ABS(Scheduled_PMT-Accrued_Interest)</f>
        <v>51913.223817080325</v>
      </c>
      <c r="F343" s="17">
        <f>IF(time&lt;=30,1-(1-Use_CPR*time/30)^(1/12),1-(1-Use_CPR)^(1/12))</f>
        <v>1.0596241035318976E-2</v>
      </c>
      <c r="G343" s="16">
        <f>SMM*(Beg_Balance-Scheduled_Principal)</f>
        <v>16322.049299365322</v>
      </c>
      <c r="H343" s="14">
        <f>Service_Fee*Beg_Balance/12</f>
        <v>663.44809901667134</v>
      </c>
      <c r="I343" s="15">
        <f>Scheduled_Principal+Prepaid_Principal</f>
        <v>68235.273116445649</v>
      </c>
      <c r="J343" s="14">
        <f>Accrued_Interest-servicefee</f>
        <v>9951.7214852500692</v>
      </c>
      <c r="K343" s="21">
        <f>Total_Principal+Net_Interest</f>
        <v>78186.994601695711</v>
      </c>
      <c r="M343" s="33">
        <f t="shared" si="80"/>
        <v>0</v>
      </c>
      <c r="N343" s="30">
        <f>(I-Service_Fee)/12*M343</f>
        <v>0</v>
      </c>
      <c r="O343" s="35">
        <f t="shared" si="75"/>
        <v>0</v>
      </c>
      <c r="P343" s="33">
        <f t="shared" si="88"/>
        <v>0</v>
      </c>
      <c r="Q343" s="30">
        <f>(I-Service_Fee)/12*P343</f>
        <v>0</v>
      </c>
      <c r="R343" s="34">
        <f t="shared" si="76"/>
        <v>0</v>
      </c>
      <c r="S343" s="33">
        <f t="shared" si="81"/>
        <v>0</v>
      </c>
      <c r="T343" s="30">
        <f>(I-Service_Fee)/12*S343</f>
        <v>0</v>
      </c>
      <c r="U343" s="35">
        <f t="shared" si="77"/>
        <v>0</v>
      </c>
      <c r="V343" s="34">
        <f t="shared" si="82"/>
        <v>1592275.4376398546</v>
      </c>
      <c r="W343" s="30">
        <f>(I-Service_Fee)/12*V343</f>
        <v>9951.7214852490906</v>
      </c>
      <c r="X343" s="35">
        <f t="shared" si="83"/>
        <v>68235.273116445649</v>
      </c>
      <c r="Y343" s="32"/>
      <c r="Z343" s="32">
        <f t="shared" si="89"/>
        <v>333</v>
      </c>
      <c r="AA343" s="32">
        <f t="shared" si="84"/>
        <v>0</v>
      </c>
      <c r="AB343" s="32">
        <f t="shared" si="85"/>
        <v>0</v>
      </c>
      <c r="AC343" s="32">
        <f t="shared" si="86"/>
        <v>0</v>
      </c>
      <c r="AD343" s="32">
        <f t="shared" si="87"/>
        <v>78186.994601694736</v>
      </c>
    </row>
    <row r="344" spans="1:30" ht="15.75" thickBot="1" x14ac:dyDescent="0.3">
      <c r="A344" s="7">
        <v>334</v>
      </c>
      <c r="B344" s="14">
        <f t="shared" si="78"/>
        <v>1524040.1645235654</v>
      </c>
      <c r="C344" s="19">
        <f t="shared" si="79"/>
        <v>61865.827473315156</v>
      </c>
      <c r="D344" s="14">
        <f>Beg_Balance*I_Period</f>
        <v>10160.267763490438</v>
      </c>
      <c r="E344" s="15">
        <f>ABS(Scheduled_PMT-Accrued_Interest)</f>
        <v>51705.559709824716</v>
      </c>
      <c r="F344" s="17">
        <f>IF(time&lt;=30,1-(1-Use_CPR*time/30)^(1/12),1-(1-Use_CPR)^(1/12))</f>
        <v>1.0596241035318976E-2</v>
      </c>
      <c r="G344" s="16">
        <f>SMM*(Beg_Balance-Scheduled_Principal)</f>
        <v>15601.212357247508</v>
      </c>
      <c r="H344" s="14">
        <f>Service_Fee*Beg_Balance/12</f>
        <v>635.01673521815235</v>
      </c>
      <c r="I344" s="15">
        <f>Scheduled_Principal+Prepaid_Principal</f>
        <v>67306.772067072219</v>
      </c>
      <c r="J344" s="14">
        <f>Accrued_Interest-servicefee</f>
        <v>9525.2510282722851</v>
      </c>
      <c r="K344" s="21">
        <f>Total_Principal+Net_Interest</f>
        <v>76832.023095344499</v>
      </c>
      <c r="M344" s="33">
        <f t="shared" si="80"/>
        <v>0</v>
      </c>
      <c r="N344" s="30">
        <f>(I-Service_Fee)/12*M344</f>
        <v>0</v>
      </c>
      <c r="O344" s="35">
        <f t="shared" si="75"/>
        <v>0</v>
      </c>
      <c r="P344" s="33">
        <f t="shared" si="88"/>
        <v>0</v>
      </c>
      <c r="Q344" s="30">
        <f>(I-Service_Fee)/12*P344</f>
        <v>0</v>
      </c>
      <c r="R344" s="34">
        <f t="shared" si="76"/>
        <v>0</v>
      </c>
      <c r="S344" s="33">
        <f t="shared" si="81"/>
        <v>0</v>
      </c>
      <c r="T344" s="30">
        <f>(I-Service_Fee)/12*S344</f>
        <v>0</v>
      </c>
      <c r="U344" s="35">
        <f t="shared" si="77"/>
        <v>0</v>
      </c>
      <c r="V344" s="34">
        <f t="shared" si="82"/>
        <v>1524040.164523409</v>
      </c>
      <c r="W344" s="30">
        <f>(I-Service_Fee)/12*V344</f>
        <v>9525.2510282713047</v>
      </c>
      <c r="X344" s="35">
        <f t="shared" si="83"/>
        <v>67306.772067072219</v>
      </c>
      <c r="Y344" s="32"/>
      <c r="Z344" s="32">
        <f t="shared" si="89"/>
        <v>334</v>
      </c>
      <c r="AA344" s="32">
        <f t="shared" si="84"/>
        <v>0</v>
      </c>
      <c r="AB344" s="32">
        <f t="shared" si="85"/>
        <v>0</v>
      </c>
      <c r="AC344" s="32">
        <f t="shared" si="86"/>
        <v>0</v>
      </c>
      <c r="AD344" s="32">
        <f t="shared" si="87"/>
        <v>76832.023095343524</v>
      </c>
    </row>
    <row r="345" spans="1:30" ht="15.75" thickBot="1" x14ac:dyDescent="0.3">
      <c r="A345" s="7">
        <v>335</v>
      </c>
      <c r="B345" s="14">
        <f t="shared" si="78"/>
        <v>1456733.3924564933</v>
      </c>
      <c r="C345" s="19">
        <f t="shared" si="79"/>
        <v>61210.282253558456</v>
      </c>
      <c r="D345" s="14">
        <f>Beg_Balance*I_Period</f>
        <v>9711.5559497099566</v>
      </c>
      <c r="E345" s="15">
        <f>ABS(Scheduled_PMT-Accrued_Interest)</f>
        <v>51498.726303848496</v>
      </c>
      <c r="F345" s="17">
        <f>IF(time&lt;=30,1-(1-Use_CPR*time/30)^(1/12),1-(1-Use_CPR)^(1/12))</f>
        <v>1.0596241035318976E-2</v>
      </c>
      <c r="G345" s="16">
        <f>SMM*(Beg_Balance-Scheduled_Principal)</f>
        <v>14890.205233739418</v>
      </c>
      <c r="H345" s="14">
        <f>Service_Fee*Beg_Balance/12</f>
        <v>606.97224685687218</v>
      </c>
      <c r="I345" s="15">
        <f>Scheduled_Principal+Prepaid_Principal</f>
        <v>66388.931537587909</v>
      </c>
      <c r="J345" s="14">
        <f>Accrued_Interest-servicefee</f>
        <v>9104.5837028530841</v>
      </c>
      <c r="K345" s="21">
        <f>Total_Principal+Net_Interest</f>
        <v>75493.515240440989</v>
      </c>
      <c r="M345" s="33">
        <f t="shared" si="80"/>
        <v>0</v>
      </c>
      <c r="N345" s="30">
        <f>(I-Service_Fee)/12*M345</f>
        <v>0</v>
      </c>
      <c r="O345" s="35">
        <f t="shared" si="75"/>
        <v>0</v>
      </c>
      <c r="P345" s="33">
        <f t="shared" si="88"/>
        <v>0</v>
      </c>
      <c r="Q345" s="30">
        <f>(I-Service_Fee)/12*P345</f>
        <v>0</v>
      </c>
      <c r="R345" s="34">
        <f t="shared" si="76"/>
        <v>0</v>
      </c>
      <c r="S345" s="33">
        <f t="shared" si="81"/>
        <v>0</v>
      </c>
      <c r="T345" s="30">
        <f>(I-Service_Fee)/12*S345</f>
        <v>0</v>
      </c>
      <c r="U345" s="35">
        <f t="shared" si="77"/>
        <v>0</v>
      </c>
      <c r="V345" s="34">
        <f t="shared" si="82"/>
        <v>1456733.3924563369</v>
      </c>
      <c r="W345" s="30">
        <f>(I-Service_Fee)/12*V345</f>
        <v>9104.5837028521055</v>
      </c>
      <c r="X345" s="35">
        <f t="shared" si="83"/>
        <v>66388.931537587909</v>
      </c>
      <c r="Y345" s="32"/>
      <c r="Z345" s="32">
        <f t="shared" si="89"/>
        <v>335</v>
      </c>
      <c r="AA345" s="32">
        <f t="shared" si="84"/>
        <v>0</v>
      </c>
      <c r="AB345" s="32">
        <f t="shared" si="85"/>
        <v>0</v>
      </c>
      <c r="AC345" s="32">
        <f t="shared" si="86"/>
        <v>0</v>
      </c>
      <c r="AD345" s="32">
        <f t="shared" si="87"/>
        <v>75493.515240440014</v>
      </c>
    </row>
    <row r="346" spans="1:30" ht="15.75" thickBot="1" x14ac:dyDescent="0.3">
      <c r="A346" s="7">
        <v>336</v>
      </c>
      <c r="B346" s="14">
        <f t="shared" si="78"/>
        <v>1390344.4609189054</v>
      </c>
      <c r="C346" s="19">
        <f t="shared" si="79"/>
        <v>60561.683348959836</v>
      </c>
      <c r="D346" s="14">
        <f>Beg_Balance*I_Period</f>
        <v>9268.9630727927033</v>
      </c>
      <c r="E346" s="15">
        <f>ABS(Scheduled_PMT-Accrued_Interest)</f>
        <v>51292.720276167136</v>
      </c>
      <c r="F346" s="17">
        <f>IF(time&lt;=30,1-(1-Use_CPR*time/30)^(1/12),1-(1-Use_CPR)^(1/12))</f>
        <v>1.0596241035318976E-2</v>
      </c>
      <c r="G346" s="16">
        <f>SMM*(Beg_Balance-Scheduled_Principal)</f>
        <v>14188.915002613887</v>
      </c>
      <c r="H346" s="14">
        <f>Service_Fee*Beg_Balance/12</f>
        <v>579.31019204954396</v>
      </c>
      <c r="I346" s="15">
        <f>Scheduled_Principal+Prepaid_Principal</f>
        <v>65481.635278781025</v>
      </c>
      <c r="J346" s="14">
        <f>Accrued_Interest-servicefee</f>
        <v>8689.6528807431587</v>
      </c>
      <c r="K346" s="21">
        <f>Total_Principal+Net_Interest</f>
        <v>74171.288159524178</v>
      </c>
      <c r="M346" s="33">
        <f t="shared" si="80"/>
        <v>0</v>
      </c>
      <c r="N346" s="30">
        <f>(I-Service_Fee)/12*M346</f>
        <v>0</v>
      </c>
      <c r="O346" s="35">
        <f t="shared" si="75"/>
        <v>0</v>
      </c>
      <c r="P346" s="33">
        <f t="shared" si="88"/>
        <v>0</v>
      </c>
      <c r="Q346" s="30">
        <f>(I-Service_Fee)/12*P346</f>
        <v>0</v>
      </c>
      <c r="R346" s="34">
        <f t="shared" si="76"/>
        <v>0</v>
      </c>
      <c r="S346" s="33">
        <f t="shared" si="81"/>
        <v>0</v>
      </c>
      <c r="T346" s="30">
        <f>(I-Service_Fee)/12*S346</f>
        <v>0</v>
      </c>
      <c r="U346" s="35">
        <f t="shared" si="77"/>
        <v>0</v>
      </c>
      <c r="V346" s="34">
        <f t="shared" si="82"/>
        <v>1390344.460918749</v>
      </c>
      <c r="W346" s="30">
        <f>(I-Service_Fee)/12*V346</f>
        <v>8689.6528807421801</v>
      </c>
      <c r="X346" s="35">
        <f t="shared" si="83"/>
        <v>65481.635278781025</v>
      </c>
      <c r="Y346" s="32"/>
      <c r="Z346" s="32">
        <f t="shared" si="89"/>
        <v>336</v>
      </c>
      <c r="AA346" s="32">
        <f t="shared" si="84"/>
        <v>0</v>
      </c>
      <c r="AB346" s="32">
        <f t="shared" si="85"/>
        <v>0</v>
      </c>
      <c r="AC346" s="32">
        <f t="shared" si="86"/>
        <v>0</v>
      </c>
      <c r="AD346" s="32">
        <f t="shared" si="87"/>
        <v>74171.288159523203</v>
      </c>
    </row>
    <row r="347" spans="1:30" ht="15.75" thickBot="1" x14ac:dyDescent="0.3">
      <c r="A347" s="7">
        <v>337</v>
      </c>
      <c r="B347" s="14">
        <f t="shared" si="78"/>
        <v>1324862.8256401245</v>
      </c>
      <c r="C347" s="19">
        <f t="shared" si="79"/>
        <v>59919.957154689597</v>
      </c>
      <c r="D347" s="14">
        <f>Beg_Balance*I_Period</f>
        <v>8832.4188376008315</v>
      </c>
      <c r="E347" s="15">
        <f>ABS(Scheduled_PMT-Accrued_Interest)</f>
        <v>51087.538317088765</v>
      </c>
      <c r="F347" s="17">
        <f>IF(time&lt;=30,1-(1-Use_CPR*time/30)^(1/12),1-(1-Use_CPR)^(1/12))</f>
        <v>1.0596241035318976E-2</v>
      </c>
      <c r="G347" s="16">
        <f>SMM*(Beg_Balance-Scheduled_Principal)</f>
        <v>13497.229969307571</v>
      </c>
      <c r="H347" s="14">
        <f>Service_Fee*Beg_Balance/12</f>
        <v>552.02617735005185</v>
      </c>
      <c r="I347" s="15">
        <f>Scheduled_Principal+Prepaid_Principal</f>
        <v>64584.768286396335</v>
      </c>
      <c r="J347" s="14">
        <f>Accrued_Interest-servicefee</f>
        <v>8280.39266025078</v>
      </c>
      <c r="K347" s="21">
        <f>Total_Principal+Net_Interest</f>
        <v>72865.160946647113</v>
      </c>
      <c r="M347" s="33">
        <f t="shared" si="80"/>
        <v>0</v>
      </c>
      <c r="N347" s="30">
        <f>(I-Service_Fee)/12*M347</f>
        <v>0</v>
      </c>
      <c r="O347" s="35">
        <f t="shared" si="75"/>
        <v>0</v>
      </c>
      <c r="P347" s="33">
        <f t="shared" si="88"/>
        <v>0</v>
      </c>
      <c r="Q347" s="30">
        <f>(I-Service_Fee)/12*P347</f>
        <v>0</v>
      </c>
      <c r="R347" s="34">
        <f t="shared" si="76"/>
        <v>0</v>
      </c>
      <c r="S347" s="33">
        <f t="shared" si="81"/>
        <v>0</v>
      </c>
      <c r="T347" s="30">
        <f>(I-Service_Fee)/12*S347</f>
        <v>0</v>
      </c>
      <c r="U347" s="35">
        <f t="shared" si="77"/>
        <v>0</v>
      </c>
      <c r="V347" s="34">
        <f t="shared" si="82"/>
        <v>1324862.825639968</v>
      </c>
      <c r="W347" s="30">
        <f>(I-Service_Fee)/12*V347</f>
        <v>8280.3926602497995</v>
      </c>
      <c r="X347" s="35">
        <f t="shared" si="83"/>
        <v>64584.768286396335</v>
      </c>
      <c r="Y347" s="32"/>
      <c r="Z347" s="32">
        <f t="shared" si="89"/>
        <v>337</v>
      </c>
      <c r="AA347" s="32">
        <f t="shared" si="84"/>
        <v>0</v>
      </c>
      <c r="AB347" s="32">
        <f t="shared" si="85"/>
        <v>0</v>
      </c>
      <c r="AC347" s="32">
        <f t="shared" si="86"/>
        <v>0</v>
      </c>
      <c r="AD347" s="32">
        <f t="shared" si="87"/>
        <v>72865.160946646138</v>
      </c>
    </row>
    <row r="348" spans="1:30" ht="15.75" thickBot="1" x14ac:dyDescent="0.3">
      <c r="A348" s="7">
        <v>338</v>
      </c>
      <c r="B348" s="14">
        <f t="shared" si="78"/>
        <v>1260278.0573537282</v>
      </c>
      <c r="C348" s="19">
        <f t="shared" si="79"/>
        <v>59285.030845852532</v>
      </c>
      <c r="D348" s="14">
        <f>Beg_Balance*I_Period</f>
        <v>8401.8537156915227</v>
      </c>
      <c r="E348" s="15">
        <f>ABS(Scheduled_PMT-Accrued_Interest)</f>
        <v>50883.177130161013</v>
      </c>
      <c r="F348" s="17">
        <f>IF(time&lt;=30,1-(1-Use_CPR*time/30)^(1/12),1-(1-Use_CPR)^(1/12))</f>
        <v>1.0596241035318976E-2</v>
      </c>
      <c r="G348" s="16">
        <f>SMM*(Beg_Balance-Scheduled_Principal)</f>
        <v>12815.03965772964</v>
      </c>
      <c r="H348" s="14">
        <f>Service_Fee*Beg_Balance/12</f>
        <v>525.11585723072005</v>
      </c>
      <c r="I348" s="15">
        <f>Scheduled_Principal+Prepaid_Principal</f>
        <v>63698.216787890655</v>
      </c>
      <c r="J348" s="14">
        <f>Accrued_Interest-servicefee</f>
        <v>7876.7378584608023</v>
      </c>
      <c r="K348" s="21">
        <f>Total_Principal+Net_Interest</f>
        <v>71574.954646351456</v>
      </c>
      <c r="M348" s="33">
        <f t="shared" si="80"/>
        <v>0</v>
      </c>
      <c r="N348" s="30">
        <f>(I-Service_Fee)/12*M348</f>
        <v>0</v>
      </c>
      <c r="O348" s="35">
        <f t="shared" si="75"/>
        <v>0</v>
      </c>
      <c r="P348" s="33">
        <f t="shared" si="88"/>
        <v>0</v>
      </c>
      <c r="Q348" s="30">
        <f>(I-Service_Fee)/12*P348</f>
        <v>0</v>
      </c>
      <c r="R348" s="34">
        <f t="shared" si="76"/>
        <v>0</v>
      </c>
      <c r="S348" s="33">
        <f t="shared" si="81"/>
        <v>0</v>
      </c>
      <c r="T348" s="30">
        <f>(I-Service_Fee)/12*S348</f>
        <v>0</v>
      </c>
      <c r="U348" s="35">
        <f t="shared" si="77"/>
        <v>0</v>
      </c>
      <c r="V348" s="34">
        <f t="shared" si="82"/>
        <v>1260278.0573535718</v>
      </c>
      <c r="W348" s="30">
        <f>(I-Service_Fee)/12*V348</f>
        <v>7876.7378584598227</v>
      </c>
      <c r="X348" s="35">
        <f t="shared" si="83"/>
        <v>63698.216787890655</v>
      </c>
      <c r="Y348" s="32"/>
      <c r="Z348" s="32">
        <f t="shared" si="89"/>
        <v>338</v>
      </c>
      <c r="AA348" s="32">
        <f t="shared" si="84"/>
        <v>0</v>
      </c>
      <c r="AB348" s="32">
        <f t="shared" si="85"/>
        <v>0</v>
      </c>
      <c r="AC348" s="32">
        <f t="shared" si="86"/>
        <v>0</v>
      </c>
      <c r="AD348" s="32">
        <f t="shared" si="87"/>
        <v>71574.954646350481</v>
      </c>
    </row>
    <row r="349" spans="1:30" ht="15.75" thickBot="1" x14ac:dyDescent="0.3">
      <c r="A349" s="7">
        <v>339</v>
      </c>
      <c r="B349" s="14">
        <f t="shared" si="78"/>
        <v>1196579.8405658375</v>
      </c>
      <c r="C349" s="19">
        <f t="shared" si="79"/>
        <v>58656.832369223535</v>
      </c>
      <c r="D349" s="14">
        <f>Beg_Balance*I_Period</f>
        <v>7977.1989371055834</v>
      </c>
      <c r="E349" s="15">
        <f>ABS(Scheduled_PMT-Accrued_Interest)</f>
        <v>50679.633432117953</v>
      </c>
      <c r="F349" s="17">
        <f>IF(time&lt;=30,1-(1-Use_CPR*time/30)^(1/12),1-(1-Use_CPR)^(1/12))</f>
        <v>1.0596241035318976E-2</v>
      </c>
      <c r="G349" s="16">
        <f>SMM*(Beg_Balance-Scheduled_Principal)</f>
        <v>12142.234797210833</v>
      </c>
      <c r="H349" s="14">
        <f>Service_Fee*Beg_Balance/12</f>
        <v>498.57493356909896</v>
      </c>
      <c r="I349" s="15">
        <f>Scheduled_Principal+Prepaid_Principal</f>
        <v>62821.868229328786</v>
      </c>
      <c r="J349" s="14">
        <f>Accrued_Interest-servicefee</f>
        <v>7478.6240035364845</v>
      </c>
      <c r="K349" s="21">
        <f>Total_Principal+Net_Interest</f>
        <v>70300.492232865276</v>
      </c>
      <c r="M349" s="33">
        <f t="shared" si="80"/>
        <v>0</v>
      </c>
      <c r="N349" s="30">
        <f>(I-Service_Fee)/12*M349</f>
        <v>0</v>
      </c>
      <c r="O349" s="35">
        <f t="shared" si="75"/>
        <v>0</v>
      </c>
      <c r="P349" s="33">
        <f t="shared" si="88"/>
        <v>0</v>
      </c>
      <c r="Q349" s="30">
        <f>(I-Service_Fee)/12*P349</f>
        <v>0</v>
      </c>
      <c r="R349" s="34">
        <f t="shared" si="76"/>
        <v>0</v>
      </c>
      <c r="S349" s="33">
        <f t="shared" si="81"/>
        <v>0</v>
      </c>
      <c r="T349" s="30">
        <f>(I-Service_Fee)/12*S349</f>
        <v>0</v>
      </c>
      <c r="U349" s="35">
        <f t="shared" si="77"/>
        <v>0</v>
      </c>
      <c r="V349" s="34">
        <f t="shared" si="82"/>
        <v>1196579.840565681</v>
      </c>
      <c r="W349" s="30">
        <f>(I-Service_Fee)/12*V349</f>
        <v>7478.6240035355058</v>
      </c>
      <c r="X349" s="35">
        <f t="shared" si="83"/>
        <v>62821.868229328786</v>
      </c>
      <c r="Y349" s="32"/>
      <c r="Z349" s="32">
        <f t="shared" si="89"/>
        <v>339</v>
      </c>
      <c r="AA349" s="32">
        <f t="shared" si="84"/>
        <v>0</v>
      </c>
      <c r="AB349" s="32">
        <f t="shared" si="85"/>
        <v>0</v>
      </c>
      <c r="AC349" s="32">
        <f t="shared" si="86"/>
        <v>0</v>
      </c>
      <c r="AD349" s="32">
        <f t="shared" si="87"/>
        <v>70300.492232864286</v>
      </c>
    </row>
    <row r="350" spans="1:30" ht="15.75" thickBot="1" x14ac:dyDescent="0.3">
      <c r="A350" s="7">
        <v>340</v>
      </c>
      <c r="B350" s="14">
        <f t="shared" si="78"/>
        <v>1133757.9723365086</v>
      </c>
      <c r="C350" s="19">
        <f t="shared" si="79"/>
        <v>58035.290435070943</v>
      </c>
      <c r="D350" s="14">
        <f>Beg_Balance*I_Period</f>
        <v>7558.3864822433907</v>
      </c>
      <c r="E350" s="15">
        <f>ABS(Scheduled_PMT-Accrued_Interest)</f>
        <v>50476.903952827553</v>
      </c>
      <c r="F350" s="17">
        <f>IF(time&lt;=30,1-(1-Use_CPR*time/30)^(1/12),1-(1-Use_CPR)^(1/12))</f>
        <v>1.0596241035318976E-2</v>
      </c>
      <c r="G350" s="16">
        <f>SMM*(Beg_Balance-Scheduled_Principal)</f>
        <v>11478.707309591344</v>
      </c>
      <c r="H350" s="14">
        <f>Service_Fee*Beg_Balance/12</f>
        <v>472.39915514021192</v>
      </c>
      <c r="I350" s="15">
        <f>Scheduled_Principal+Prepaid_Principal</f>
        <v>61955.611262418897</v>
      </c>
      <c r="J350" s="14">
        <f>Accrued_Interest-servicefee</f>
        <v>7085.9873271031784</v>
      </c>
      <c r="K350" s="21">
        <f>Total_Principal+Net_Interest</f>
        <v>69041.59858952208</v>
      </c>
      <c r="M350" s="33">
        <f t="shared" si="80"/>
        <v>0</v>
      </c>
      <c r="N350" s="30">
        <f>(I-Service_Fee)/12*M350</f>
        <v>0</v>
      </c>
      <c r="O350" s="35">
        <f t="shared" si="75"/>
        <v>0</v>
      </c>
      <c r="P350" s="33">
        <f t="shared" si="88"/>
        <v>0</v>
      </c>
      <c r="Q350" s="30">
        <f>(I-Service_Fee)/12*P350</f>
        <v>0</v>
      </c>
      <c r="R350" s="34">
        <f t="shared" si="76"/>
        <v>0</v>
      </c>
      <c r="S350" s="33">
        <f t="shared" si="81"/>
        <v>0</v>
      </c>
      <c r="T350" s="30">
        <f>(I-Service_Fee)/12*S350</f>
        <v>0</v>
      </c>
      <c r="U350" s="35">
        <f t="shared" si="77"/>
        <v>0</v>
      </c>
      <c r="V350" s="34">
        <f t="shared" si="82"/>
        <v>1133757.9723363521</v>
      </c>
      <c r="W350" s="30">
        <f>(I-Service_Fee)/12*V350</f>
        <v>7085.9873271021997</v>
      </c>
      <c r="X350" s="35">
        <f t="shared" si="83"/>
        <v>61955.611262418897</v>
      </c>
      <c r="Y350" s="32"/>
      <c r="Z350" s="32">
        <f t="shared" si="89"/>
        <v>340</v>
      </c>
      <c r="AA350" s="32">
        <f t="shared" si="84"/>
        <v>0</v>
      </c>
      <c r="AB350" s="32">
        <f t="shared" si="85"/>
        <v>0</v>
      </c>
      <c r="AC350" s="32">
        <f t="shared" si="86"/>
        <v>0</v>
      </c>
      <c r="AD350" s="32">
        <f t="shared" si="87"/>
        <v>69041.598589521091</v>
      </c>
    </row>
    <row r="351" spans="1:30" ht="15.75" thickBot="1" x14ac:dyDescent="0.3">
      <c r="A351" s="7">
        <v>341</v>
      </c>
      <c r="B351" s="14">
        <f t="shared" si="78"/>
        <v>1071802.3610740898</v>
      </c>
      <c r="C351" s="19">
        <f t="shared" si="79"/>
        <v>57420.334509066197</v>
      </c>
      <c r="D351" s="14">
        <f>Beg_Balance*I_Period</f>
        <v>7145.3490738272658</v>
      </c>
      <c r="E351" s="15">
        <f>ABS(Scheduled_PMT-Accrued_Interest)</f>
        <v>50274.98543523893</v>
      </c>
      <c r="F351" s="17">
        <f>IF(time&lt;=30,1-(1-Use_CPR*time/30)^(1/12),1-(1-Use_CPR)^(1/12))</f>
        <v>1.0596241035318976E-2</v>
      </c>
      <c r="G351" s="16">
        <f>SMM*(Beg_Balance-Scheduled_Principal)</f>
        <v>10824.350296446093</v>
      </c>
      <c r="H351" s="14">
        <f>Service_Fee*Beg_Balance/12</f>
        <v>446.58431711420411</v>
      </c>
      <c r="I351" s="15">
        <f>Scheduled_Principal+Prepaid_Principal</f>
        <v>61099.335731685023</v>
      </c>
      <c r="J351" s="14">
        <f>Accrued_Interest-servicefee</f>
        <v>6698.7647567130616</v>
      </c>
      <c r="K351" s="21">
        <f>Total_Principal+Net_Interest</f>
        <v>67798.100488398079</v>
      </c>
      <c r="M351" s="33">
        <f t="shared" si="80"/>
        <v>0</v>
      </c>
      <c r="N351" s="30">
        <f>(I-Service_Fee)/12*M351</f>
        <v>0</v>
      </c>
      <c r="O351" s="35">
        <f t="shared" si="75"/>
        <v>0</v>
      </c>
      <c r="P351" s="33">
        <f t="shared" si="88"/>
        <v>0</v>
      </c>
      <c r="Q351" s="30">
        <f>(I-Service_Fee)/12*P351</f>
        <v>0</v>
      </c>
      <c r="R351" s="34">
        <f t="shared" si="76"/>
        <v>0</v>
      </c>
      <c r="S351" s="33">
        <f t="shared" si="81"/>
        <v>0</v>
      </c>
      <c r="T351" s="30">
        <f>(I-Service_Fee)/12*S351</f>
        <v>0</v>
      </c>
      <c r="U351" s="35">
        <f t="shared" si="77"/>
        <v>0</v>
      </c>
      <c r="V351" s="34">
        <f t="shared" si="82"/>
        <v>1071802.3610739333</v>
      </c>
      <c r="W351" s="30">
        <f>(I-Service_Fee)/12*V351</f>
        <v>6698.764756712083</v>
      </c>
      <c r="X351" s="35">
        <f t="shared" si="83"/>
        <v>61099.335731685023</v>
      </c>
      <c r="Y351" s="32"/>
      <c r="Z351" s="32">
        <f t="shared" si="89"/>
        <v>341</v>
      </c>
      <c r="AA351" s="32">
        <f t="shared" si="84"/>
        <v>0</v>
      </c>
      <c r="AB351" s="32">
        <f t="shared" si="85"/>
        <v>0</v>
      </c>
      <c r="AC351" s="32">
        <f t="shared" si="86"/>
        <v>0</v>
      </c>
      <c r="AD351" s="32">
        <f t="shared" si="87"/>
        <v>67798.100488397104</v>
      </c>
    </row>
    <row r="352" spans="1:30" ht="15.75" thickBot="1" x14ac:dyDescent="0.3">
      <c r="A352" s="7">
        <v>342</v>
      </c>
      <c r="B352" s="14">
        <f t="shared" si="78"/>
        <v>1010703.0253424047</v>
      </c>
      <c r="C352" s="19">
        <f t="shared" si="79"/>
        <v>56811.894804279487</v>
      </c>
      <c r="D352" s="14">
        <f>Beg_Balance*I_Period</f>
        <v>6738.0201689493651</v>
      </c>
      <c r="E352" s="15">
        <f>ABS(Scheduled_PMT-Accrued_Interest)</f>
        <v>50073.874635330125</v>
      </c>
      <c r="F352" s="17">
        <f>IF(time&lt;=30,1-(1-Use_CPR*time/30)^(1/12),1-(1-Use_CPR)^(1/12))</f>
        <v>1.0596241035318976E-2</v>
      </c>
      <c r="G352" s="16">
        <f>SMM*(Beg_Balance-Scheduled_Principal)</f>
        <v>10179.05802644592</v>
      </c>
      <c r="H352" s="14">
        <f>Service_Fee*Beg_Balance/12</f>
        <v>421.12626055933532</v>
      </c>
      <c r="I352" s="15">
        <f>Scheduled_Principal+Prepaid_Principal</f>
        <v>60252.932661776045</v>
      </c>
      <c r="J352" s="14">
        <f>Accrued_Interest-servicefee</f>
        <v>6316.8939083900295</v>
      </c>
      <c r="K352" s="21">
        <f>Total_Principal+Net_Interest</f>
        <v>66569.826570166071</v>
      </c>
      <c r="M352" s="33">
        <f t="shared" si="80"/>
        <v>0</v>
      </c>
      <c r="N352" s="30">
        <f>(I-Service_Fee)/12*M352</f>
        <v>0</v>
      </c>
      <c r="O352" s="35">
        <f t="shared" si="75"/>
        <v>0</v>
      </c>
      <c r="P352" s="33">
        <f t="shared" si="88"/>
        <v>0</v>
      </c>
      <c r="Q352" s="30">
        <f>(I-Service_Fee)/12*P352</f>
        <v>0</v>
      </c>
      <c r="R352" s="34">
        <f t="shared" si="76"/>
        <v>0</v>
      </c>
      <c r="S352" s="33">
        <f t="shared" si="81"/>
        <v>0</v>
      </c>
      <c r="T352" s="30">
        <f>(I-Service_Fee)/12*S352</f>
        <v>0</v>
      </c>
      <c r="U352" s="35">
        <f t="shared" si="77"/>
        <v>0</v>
      </c>
      <c r="V352" s="34">
        <f t="shared" si="82"/>
        <v>1010703.0253422483</v>
      </c>
      <c r="W352" s="30">
        <f>(I-Service_Fee)/12*V352</f>
        <v>6316.8939083890509</v>
      </c>
      <c r="X352" s="35">
        <f t="shared" si="83"/>
        <v>60252.932661776045</v>
      </c>
      <c r="Y352" s="32"/>
      <c r="Z352" s="32">
        <f t="shared" si="89"/>
        <v>342</v>
      </c>
      <c r="AA352" s="32">
        <f t="shared" si="84"/>
        <v>0</v>
      </c>
      <c r="AB352" s="32">
        <f t="shared" si="85"/>
        <v>0</v>
      </c>
      <c r="AC352" s="32">
        <f t="shared" si="86"/>
        <v>0</v>
      </c>
      <c r="AD352" s="32">
        <f t="shared" si="87"/>
        <v>66569.826570165096</v>
      </c>
    </row>
    <row r="353" spans="1:30" ht="15.75" thickBot="1" x14ac:dyDescent="0.3">
      <c r="A353" s="7">
        <v>343</v>
      </c>
      <c r="B353" s="14">
        <f t="shared" si="78"/>
        <v>950450.09268062864</v>
      </c>
      <c r="C353" s="19">
        <f t="shared" si="79"/>
        <v>56209.902273260159</v>
      </c>
      <c r="D353" s="14">
        <f>Beg_Balance*I_Period</f>
        <v>6336.3339512041912</v>
      </c>
      <c r="E353" s="15">
        <f>ABS(Scheduled_PMT-Accrued_Interest)</f>
        <v>49873.568322055966</v>
      </c>
      <c r="F353" s="17">
        <f>IF(time&lt;=30,1-(1-Use_CPR*time/30)^(1/12),1-(1-Use_CPR)^(1/12))</f>
        <v>1.0596241035318976E-2</v>
      </c>
      <c r="G353" s="16">
        <f>SMM*(Beg_Balance-Scheduled_Principal)</f>
        <v>9542.7259228532475</v>
      </c>
      <c r="H353" s="14">
        <f>Service_Fee*Beg_Balance/12</f>
        <v>396.02087195026189</v>
      </c>
      <c r="I353" s="15">
        <f>Scheduled_Principal+Prepaid_Principal</f>
        <v>59416.294244909215</v>
      </c>
      <c r="J353" s="14">
        <f>Accrued_Interest-servicefee</f>
        <v>5940.3130792539296</v>
      </c>
      <c r="K353" s="21">
        <f>Total_Principal+Net_Interest</f>
        <v>65356.607324163146</v>
      </c>
      <c r="M353" s="33">
        <f t="shared" si="80"/>
        <v>0</v>
      </c>
      <c r="N353" s="30">
        <f>(I-Service_Fee)/12*M353</f>
        <v>0</v>
      </c>
      <c r="O353" s="35">
        <f t="shared" si="75"/>
        <v>0</v>
      </c>
      <c r="P353" s="33">
        <f t="shared" si="88"/>
        <v>0</v>
      </c>
      <c r="Q353" s="30">
        <f>(I-Service_Fee)/12*P353</f>
        <v>0</v>
      </c>
      <c r="R353" s="34">
        <f t="shared" si="76"/>
        <v>0</v>
      </c>
      <c r="S353" s="33">
        <f t="shared" si="81"/>
        <v>0</v>
      </c>
      <c r="T353" s="30">
        <f>(I-Service_Fee)/12*S353</f>
        <v>0</v>
      </c>
      <c r="U353" s="35">
        <f t="shared" si="77"/>
        <v>0</v>
      </c>
      <c r="V353" s="34">
        <f t="shared" si="82"/>
        <v>950450.09268047218</v>
      </c>
      <c r="W353" s="30">
        <f>(I-Service_Fee)/12*V353</f>
        <v>5940.313079252951</v>
      </c>
      <c r="X353" s="35">
        <f t="shared" si="83"/>
        <v>59416.294244909215</v>
      </c>
      <c r="Y353" s="32"/>
      <c r="Z353" s="32">
        <f t="shared" si="89"/>
        <v>343</v>
      </c>
      <c r="AA353" s="32">
        <f t="shared" si="84"/>
        <v>0</v>
      </c>
      <c r="AB353" s="32">
        <f t="shared" si="85"/>
        <v>0</v>
      </c>
      <c r="AC353" s="32">
        <f t="shared" si="86"/>
        <v>0</v>
      </c>
      <c r="AD353" s="32">
        <f t="shared" si="87"/>
        <v>65356.607324162163</v>
      </c>
    </row>
    <row r="354" spans="1:30" ht="15.75" thickBot="1" x14ac:dyDescent="0.3">
      <c r="A354" s="7">
        <v>344</v>
      </c>
      <c r="B354" s="14">
        <f t="shared" si="78"/>
        <v>891033.79843571945</v>
      </c>
      <c r="C354" s="19">
        <f t="shared" si="79"/>
        <v>55614.288600200969</v>
      </c>
      <c r="D354" s="14">
        <f>Beg_Balance*I_Period</f>
        <v>5940.2253229047965</v>
      </c>
      <c r="E354" s="15">
        <f>ABS(Scheduled_PMT-Accrued_Interest)</f>
        <v>49674.063277296169</v>
      </c>
      <c r="F354" s="17">
        <f>IF(time&lt;=30,1-(1-Use_CPR*time/30)^(1/12),1-(1-Use_CPR)^(1/12))</f>
        <v>1.0596241035318976E-2</v>
      </c>
      <c r="G354" s="16">
        <f>SMM*(Beg_Balance-Scheduled_Principal)</f>
        <v>8915.2505511507916</v>
      </c>
      <c r="H354" s="14">
        <f>Service_Fee*Beg_Balance/12</f>
        <v>371.26408268154978</v>
      </c>
      <c r="I354" s="15">
        <f>Scheduled_Principal+Prepaid_Principal</f>
        <v>58589.313828446961</v>
      </c>
      <c r="J354" s="14">
        <f>Accrued_Interest-servicefee</f>
        <v>5568.9612402232469</v>
      </c>
      <c r="K354" s="21">
        <f>Total_Principal+Net_Interest</f>
        <v>64158.275068670206</v>
      </c>
      <c r="M354" s="33">
        <f t="shared" si="80"/>
        <v>0</v>
      </c>
      <c r="N354" s="30">
        <f>(I-Service_Fee)/12*M354</f>
        <v>0</v>
      </c>
      <c r="O354" s="35">
        <f t="shared" si="75"/>
        <v>0</v>
      </c>
      <c r="P354" s="33">
        <f t="shared" si="88"/>
        <v>0</v>
      </c>
      <c r="Q354" s="30">
        <f>(I-Service_Fee)/12*P354</f>
        <v>0</v>
      </c>
      <c r="R354" s="34">
        <f t="shared" si="76"/>
        <v>0</v>
      </c>
      <c r="S354" s="33">
        <f t="shared" si="81"/>
        <v>0</v>
      </c>
      <c r="T354" s="30">
        <f>(I-Service_Fee)/12*S354</f>
        <v>0</v>
      </c>
      <c r="U354" s="35">
        <f t="shared" si="77"/>
        <v>0</v>
      </c>
      <c r="V354" s="34">
        <f t="shared" si="82"/>
        <v>891033.79843556299</v>
      </c>
      <c r="W354" s="30">
        <f>(I-Service_Fee)/12*V354</f>
        <v>5568.9612402222683</v>
      </c>
      <c r="X354" s="35">
        <f t="shared" si="83"/>
        <v>58589.313828446961</v>
      </c>
      <c r="Y354" s="32"/>
      <c r="Z354" s="32">
        <f t="shared" si="89"/>
        <v>344</v>
      </c>
      <c r="AA354" s="32">
        <f t="shared" si="84"/>
        <v>0</v>
      </c>
      <c r="AB354" s="32">
        <f t="shared" si="85"/>
        <v>0</v>
      </c>
      <c r="AC354" s="32">
        <f t="shared" si="86"/>
        <v>0</v>
      </c>
      <c r="AD354" s="32">
        <f t="shared" si="87"/>
        <v>64158.275068669231</v>
      </c>
    </row>
    <row r="355" spans="1:30" ht="15.75" thickBot="1" x14ac:dyDescent="0.3">
      <c r="A355" s="7">
        <v>345</v>
      </c>
      <c r="B355" s="14">
        <f t="shared" si="78"/>
        <v>832444.48460727255</v>
      </c>
      <c r="C355" s="19">
        <f t="shared" si="79"/>
        <v>55024.986193185454</v>
      </c>
      <c r="D355" s="14">
        <f>Beg_Balance*I_Period</f>
        <v>5549.6298973818175</v>
      </c>
      <c r="E355" s="15">
        <f>ABS(Scheduled_PMT-Accrued_Interest)</f>
        <v>49475.356295803635</v>
      </c>
      <c r="F355" s="17">
        <f>IF(time&lt;=30,1-(1-Use_CPR*time/30)^(1/12),1-(1-Use_CPR)^(1/12))</f>
        <v>1.0596241035318976E-2</v>
      </c>
      <c r="G355" s="16">
        <f>SMM*(Beg_Balance-Scheduled_Principal)</f>
        <v>8296.5296068019161</v>
      </c>
      <c r="H355" s="14">
        <f>Service_Fee*Beg_Balance/12</f>
        <v>346.85186858636354</v>
      </c>
      <c r="I355" s="15">
        <f>Scheduled_Principal+Prepaid_Principal</f>
        <v>57771.885902605551</v>
      </c>
      <c r="J355" s="14">
        <f>Accrued_Interest-servicefee</f>
        <v>5202.7780287954538</v>
      </c>
      <c r="K355" s="21">
        <f>Total_Principal+Net_Interest</f>
        <v>62974.663931401003</v>
      </c>
      <c r="M355" s="33">
        <f t="shared" si="80"/>
        <v>0</v>
      </c>
      <c r="N355" s="30">
        <f>(I-Service_Fee)/12*M355</f>
        <v>0</v>
      </c>
      <c r="O355" s="35">
        <f t="shared" si="75"/>
        <v>0</v>
      </c>
      <c r="P355" s="33">
        <f t="shared" si="88"/>
        <v>0</v>
      </c>
      <c r="Q355" s="30">
        <f>(I-Service_Fee)/12*P355</f>
        <v>0</v>
      </c>
      <c r="R355" s="34">
        <f t="shared" si="76"/>
        <v>0</v>
      </c>
      <c r="S355" s="33">
        <f t="shared" si="81"/>
        <v>0</v>
      </c>
      <c r="T355" s="30">
        <f>(I-Service_Fee)/12*S355</f>
        <v>0</v>
      </c>
      <c r="U355" s="35">
        <f t="shared" si="77"/>
        <v>0</v>
      </c>
      <c r="V355" s="34">
        <f t="shared" si="82"/>
        <v>832444.48460711609</v>
      </c>
      <c r="W355" s="30">
        <f>(I-Service_Fee)/12*V355</f>
        <v>5202.7780287944752</v>
      </c>
      <c r="X355" s="35">
        <f t="shared" si="83"/>
        <v>57771.885902605551</v>
      </c>
      <c r="Y355" s="32"/>
      <c r="Z355" s="32">
        <f t="shared" si="89"/>
        <v>345</v>
      </c>
      <c r="AA355" s="32">
        <f t="shared" si="84"/>
        <v>0</v>
      </c>
      <c r="AB355" s="32">
        <f t="shared" si="85"/>
        <v>0</v>
      </c>
      <c r="AC355" s="32">
        <f t="shared" si="86"/>
        <v>0</v>
      </c>
      <c r="AD355" s="32">
        <f t="shared" si="87"/>
        <v>62974.663931400028</v>
      </c>
    </row>
    <row r="356" spans="1:30" ht="15.75" thickBot="1" x14ac:dyDescent="0.3">
      <c r="A356" s="7">
        <v>346</v>
      </c>
      <c r="B356" s="14">
        <f t="shared" si="78"/>
        <v>774672.59870466695</v>
      </c>
      <c r="C356" s="19">
        <f t="shared" si="79"/>
        <v>54441.928176517358</v>
      </c>
      <c r="D356" s="14">
        <f>Beg_Balance*I_Period</f>
        <v>5164.4839913644464</v>
      </c>
      <c r="E356" s="15">
        <f>ABS(Scheduled_PMT-Accrued_Interest)</f>
        <v>49277.444185152912</v>
      </c>
      <c r="F356" s="17">
        <f>IF(time&lt;=30,1-(1-Use_CPR*time/30)^(1/12),1-(1-Use_CPR)^(1/12))</f>
        <v>1.0596241035318976E-2</v>
      </c>
      <c r="G356" s="16">
        <f>SMM*(Beg_Balance-Scheduled_Principal)</f>
        <v>7686.4619031412249</v>
      </c>
      <c r="H356" s="14">
        <f>Service_Fee*Beg_Balance/12</f>
        <v>322.7802494602779</v>
      </c>
      <c r="I356" s="15">
        <f>Scheduled_Principal+Prepaid_Principal</f>
        <v>56963.906088294134</v>
      </c>
      <c r="J356" s="14">
        <f>Accrued_Interest-servicefee</f>
        <v>4841.7037419041681</v>
      </c>
      <c r="K356" s="21">
        <f>Total_Principal+Net_Interest</f>
        <v>61805.6098301983</v>
      </c>
      <c r="M356" s="33">
        <f t="shared" si="80"/>
        <v>0</v>
      </c>
      <c r="N356" s="30">
        <f>(I-Service_Fee)/12*M356</f>
        <v>0</v>
      </c>
      <c r="O356" s="35">
        <f t="shared" si="75"/>
        <v>0</v>
      </c>
      <c r="P356" s="33">
        <f t="shared" si="88"/>
        <v>0</v>
      </c>
      <c r="Q356" s="30">
        <f>(I-Service_Fee)/12*P356</f>
        <v>0</v>
      </c>
      <c r="R356" s="34">
        <f t="shared" si="76"/>
        <v>0</v>
      </c>
      <c r="S356" s="33">
        <f t="shared" si="81"/>
        <v>0</v>
      </c>
      <c r="T356" s="30">
        <f>(I-Service_Fee)/12*S356</f>
        <v>0</v>
      </c>
      <c r="U356" s="35">
        <f t="shared" si="77"/>
        <v>0</v>
      </c>
      <c r="V356" s="34">
        <f t="shared" si="82"/>
        <v>774672.59870451048</v>
      </c>
      <c r="W356" s="30">
        <f>(I-Service_Fee)/12*V356</f>
        <v>4841.7037419031903</v>
      </c>
      <c r="X356" s="35">
        <f t="shared" si="83"/>
        <v>56963.906088294134</v>
      </c>
      <c r="Y356" s="32"/>
      <c r="Z356" s="32">
        <f t="shared" si="89"/>
        <v>346</v>
      </c>
      <c r="AA356" s="32">
        <f t="shared" si="84"/>
        <v>0</v>
      </c>
      <c r="AB356" s="32">
        <f t="shared" si="85"/>
        <v>0</v>
      </c>
      <c r="AC356" s="32">
        <f t="shared" si="86"/>
        <v>0</v>
      </c>
      <c r="AD356" s="32">
        <f t="shared" si="87"/>
        <v>61805.609830197325</v>
      </c>
    </row>
    <row r="357" spans="1:30" ht="15.75" thickBot="1" x14ac:dyDescent="0.3">
      <c r="A357" s="7">
        <v>347</v>
      </c>
      <c r="B357" s="14">
        <f t="shared" si="78"/>
        <v>717708.69261637283</v>
      </c>
      <c r="C357" s="19">
        <f t="shared" si="79"/>
        <v>53865.048383131456</v>
      </c>
      <c r="D357" s="14">
        <f>Beg_Balance*I_Period</f>
        <v>4784.7246174424863</v>
      </c>
      <c r="E357" s="15">
        <f>ABS(Scheduled_PMT-Accrued_Interest)</f>
        <v>49080.323765688969</v>
      </c>
      <c r="F357" s="17">
        <f>IF(time&lt;=30,1-(1-Use_CPR*time/30)^(1/12),1-(1-Use_CPR)^(1/12))</f>
        <v>1.0596241035318976E-2</v>
      </c>
      <c r="G357" s="16">
        <f>SMM*(Beg_Balance-Scheduled_Principal)</f>
        <v>7084.9473593940093</v>
      </c>
      <c r="H357" s="14">
        <f>Service_Fee*Beg_Balance/12</f>
        <v>299.04528859015534</v>
      </c>
      <c r="I357" s="15">
        <f>Scheduled_Principal+Prepaid_Principal</f>
        <v>56165.271125082974</v>
      </c>
      <c r="J357" s="14">
        <f>Accrued_Interest-servicefee</f>
        <v>4485.6793288523313</v>
      </c>
      <c r="K357" s="21">
        <f>Total_Principal+Net_Interest</f>
        <v>60650.950453935307</v>
      </c>
      <c r="M357" s="33">
        <f t="shared" si="80"/>
        <v>0</v>
      </c>
      <c r="N357" s="30">
        <f>(I-Service_Fee)/12*M357</f>
        <v>0</v>
      </c>
      <c r="O357" s="35">
        <f t="shared" si="75"/>
        <v>0</v>
      </c>
      <c r="P357" s="33">
        <f t="shared" si="88"/>
        <v>0</v>
      </c>
      <c r="Q357" s="30">
        <f>(I-Service_Fee)/12*P357</f>
        <v>0</v>
      </c>
      <c r="R357" s="34">
        <f t="shared" si="76"/>
        <v>0</v>
      </c>
      <c r="S357" s="33">
        <f t="shared" si="81"/>
        <v>0</v>
      </c>
      <c r="T357" s="30">
        <f>(I-Service_Fee)/12*S357</f>
        <v>0</v>
      </c>
      <c r="U357" s="35">
        <f t="shared" si="77"/>
        <v>0</v>
      </c>
      <c r="V357" s="34">
        <f t="shared" si="82"/>
        <v>717708.69261621637</v>
      </c>
      <c r="W357" s="30">
        <f>(I-Service_Fee)/12*V357</f>
        <v>4485.6793288513518</v>
      </c>
      <c r="X357" s="35">
        <f t="shared" si="83"/>
        <v>56165.271125082974</v>
      </c>
      <c r="Y357" s="32"/>
      <c r="Z357" s="32">
        <f t="shared" si="89"/>
        <v>347</v>
      </c>
      <c r="AA357" s="32">
        <f t="shared" si="84"/>
        <v>0</v>
      </c>
      <c r="AB357" s="32">
        <f t="shared" si="85"/>
        <v>0</v>
      </c>
      <c r="AC357" s="32">
        <f t="shared" si="86"/>
        <v>0</v>
      </c>
      <c r="AD357" s="32">
        <f t="shared" si="87"/>
        <v>60650.950453934325</v>
      </c>
    </row>
    <row r="358" spans="1:30" ht="15.75" thickBot="1" x14ac:dyDescent="0.3">
      <c r="A358" s="7">
        <v>348</v>
      </c>
      <c r="B358" s="14">
        <f t="shared" si="78"/>
        <v>661543.42149128986</v>
      </c>
      <c r="C358" s="19">
        <f t="shared" si="79"/>
        <v>53294.281347084681</v>
      </c>
      <c r="D358" s="14">
        <f>Beg_Balance*I_Period</f>
        <v>4410.2894766085992</v>
      </c>
      <c r="E358" s="15">
        <f>ABS(Scheduled_PMT-Accrued_Interest)</f>
        <v>48883.991870476078</v>
      </c>
      <c r="F358" s="17">
        <f>IF(time&lt;=30,1-(1-Use_CPR*time/30)^(1/12),1-(1-Use_CPR)^(1/12))</f>
        <v>1.0596241035318976E-2</v>
      </c>
      <c r="G358" s="16">
        <f>SMM*(Beg_Balance-Scheduled_Principal)</f>
        <v>6491.8869888231857</v>
      </c>
      <c r="H358" s="14">
        <f>Service_Fee*Beg_Balance/12</f>
        <v>275.64309228803745</v>
      </c>
      <c r="I358" s="15">
        <f>Scheduled_Principal+Prepaid_Principal</f>
        <v>55375.878859299264</v>
      </c>
      <c r="J358" s="14">
        <f>Accrued_Interest-servicefee</f>
        <v>4134.646384320562</v>
      </c>
      <c r="K358" s="21">
        <f>Total_Principal+Net_Interest</f>
        <v>59510.525243619828</v>
      </c>
      <c r="M358" s="33">
        <f t="shared" si="80"/>
        <v>0</v>
      </c>
      <c r="N358" s="30">
        <f>(I-Service_Fee)/12*M358</f>
        <v>0</v>
      </c>
      <c r="O358" s="35">
        <f t="shared" si="75"/>
        <v>0</v>
      </c>
      <c r="P358" s="33">
        <f t="shared" si="88"/>
        <v>0</v>
      </c>
      <c r="Q358" s="30">
        <f>(I-Service_Fee)/12*P358</f>
        <v>0</v>
      </c>
      <c r="R358" s="34">
        <f t="shared" si="76"/>
        <v>0</v>
      </c>
      <c r="S358" s="33">
        <f t="shared" si="81"/>
        <v>0</v>
      </c>
      <c r="T358" s="30">
        <f>(I-Service_Fee)/12*S358</f>
        <v>0</v>
      </c>
      <c r="U358" s="35">
        <f t="shared" si="77"/>
        <v>0</v>
      </c>
      <c r="V358" s="34">
        <f t="shared" si="82"/>
        <v>661543.4214911334</v>
      </c>
      <c r="W358" s="30">
        <f>(I-Service_Fee)/12*V358</f>
        <v>4134.6463843195834</v>
      </c>
      <c r="X358" s="35">
        <f t="shared" si="83"/>
        <v>55375.878859299264</v>
      </c>
      <c r="Y358" s="32"/>
      <c r="Z358" s="32">
        <f t="shared" si="89"/>
        <v>348</v>
      </c>
      <c r="AA358" s="32">
        <f t="shared" si="84"/>
        <v>0</v>
      </c>
      <c r="AB358" s="32">
        <f t="shared" si="85"/>
        <v>0</v>
      </c>
      <c r="AC358" s="32">
        <f t="shared" si="86"/>
        <v>0</v>
      </c>
      <c r="AD358" s="32">
        <f t="shared" si="87"/>
        <v>59510.525243618846</v>
      </c>
    </row>
    <row r="359" spans="1:30" ht="15.75" thickBot="1" x14ac:dyDescent="0.3">
      <c r="A359" s="7">
        <v>349</v>
      </c>
      <c r="B359" s="14">
        <f t="shared" si="78"/>
        <v>606167.54263199063</v>
      </c>
      <c r="C359" s="19">
        <f t="shared" si="79"/>
        <v>52729.562296126867</v>
      </c>
      <c r="D359" s="14">
        <f>Beg_Balance*I_Period</f>
        <v>4041.1169508799376</v>
      </c>
      <c r="E359" s="15">
        <f>ABS(Scheduled_PMT-Accrued_Interest)</f>
        <v>48688.445345246932</v>
      </c>
      <c r="F359" s="17">
        <f>IF(time&lt;=30,1-(1-Use_CPR*time/30)^(1/12),1-(1-Use_CPR)^(1/12))</f>
        <v>1.0596241035318976E-2</v>
      </c>
      <c r="G359" s="16">
        <f>SMM*(Beg_Balance-Scheduled_Principal)</f>
        <v>5907.1828870023728</v>
      </c>
      <c r="H359" s="14">
        <f>Service_Fee*Beg_Balance/12</f>
        <v>252.5698094299961</v>
      </c>
      <c r="I359" s="15">
        <f>Scheduled_Principal+Prepaid_Principal</f>
        <v>54595.628232249306</v>
      </c>
      <c r="J359" s="14">
        <f>Accrued_Interest-servicefee</f>
        <v>3788.5471414499416</v>
      </c>
      <c r="K359" s="21">
        <f>Total_Principal+Net_Interest</f>
        <v>58384.175373699247</v>
      </c>
      <c r="M359" s="33">
        <f t="shared" si="80"/>
        <v>0</v>
      </c>
      <c r="N359" s="30">
        <f>(I-Service_Fee)/12*M359</f>
        <v>0</v>
      </c>
      <c r="O359" s="35">
        <f t="shared" si="75"/>
        <v>0</v>
      </c>
      <c r="P359" s="33">
        <f t="shared" si="88"/>
        <v>0</v>
      </c>
      <c r="Q359" s="30">
        <f>(I-Service_Fee)/12*P359</f>
        <v>0</v>
      </c>
      <c r="R359" s="34">
        <f t="shared" si="76"/>
        <v>0</v>
      </c>
      <c r="S359" s="33">
        <f t="shared" si="81"/>
        <v>0</v>
      </c>
      <c r="T359" s="30">
        <f>(I-Service_Fee)/12*S359</f>
        <v>0</v>
      </c>
      <c r="U359" s="35">
        <f t="shared" si="77"/>
        <v>0</v>
      </c>
      <c r="V359" s="34">
        <f t="shared" si="82"/>
        <v>606167.54263183416</v>
      </c>
      <c r="W359" s="30">
        <f>(I-Service_Fee)/12*V359</f>
        <v>3788.5471414489634</v>
      </c>
      <c r="X359" s="35">
        <f t="shared" si="83"/>
        <v>54595.628232249306</v>
      </c>
      <c r="Y359" s="32"/>
      <c r="Z359" s="32">
        <f t="shared" si="89"/>
        <v>349</v>
      </c>
      <c r="AA359" s="32">
        <f t="shared" si="84"/>
        <v>0</v>
      </c>
      <c r="AB359" s="32">
        <f t="shared" si="85"/>
        <v>0</v>
      </c>
      <c r="AC359" s="32">
        <f t="shared" si="86"/>
        <v>0</v>
      </c>
      <c r="AD359" s="32">
        <f t="shared" si="87"/>
        <v>58384.175373698272</v>
      </c>
    </row>
    <row r="360" spans="1:30" ht="15.75" thickBot="1" x14ac:dyDescent="0.3">
      <c r="A360" s="7">
        <v>350</v>
      </c>
      <c r="B360" s="14">
        <f t="shared" si="78"/>
        <v>551571.91439974133</v>
      </c>
      <c r="C360" s="19">
        <f t="shared" si="79"/>
        <v>52170.827144350238</v>
      </c>
      <c r="D360" s="14">
        <f>Beg_Balance*I_Period</f>
        <v>3677.146095998276</v>
      </c>
      <c r="E360" s="15">
        <f>ABS(Scheduled_PMT-Accrued_Interest)</f>
        <v>48493.681048351966</v>
      </c>
      <c r="F360" s="17">
        <f>IF(time&lt;=30,1-(1-Use_CPR*time/30)^(1/12),1-(1-Use_CPR)^(1/12))</f>
        <v>1.0596241035318976E-2</v>
      </c>
      <c r="G360" s="16">
        <f>SMM*(Beg_Balance-Scheduled_Principal)</f>
        <v>5330.7382202137678</v>
      </c>
      <c r="H360" s="14">
        <f>Service_Fee*Beg_Balance/12</f>
        <v>229.82163099989222</v>
      </c>
      <c r="I360" s="15">
        <f>Scheduled_Principal+Prepaid_Principal</f>
        <v>53824.419268565733</v>
      </c>
      <c r="J360" s="14">
        <f>Accrued_Interest-servicefee</f>
        <v>3447.324464998384</v>
      </c>
      <c r="K360" s="21">
        <f>Total_Principal+Net_Interest</f>
        <v>57271.743733564115</v>
      </c>
      <c r="M360" s="33">
        <f t="shared" si="80"/>
        <v>0</v>
      </c>
      <c r="N360" s="30">
        <f>(I-Service_Fee)/12*M360</f>
        <v>0</v>
      </c>
      <c r="O360" s="35">
        <f t="shared" si="75"/>
        <v>0</v>
      </c>
      <c r="P360" s="33">
        <f t="shared" si="88"/>
        <v>0</v>
      </c>
      <c r="Q360" s="30">
        <f>(I-Service_Fee)/12*P360</f>
        <v>0</v>
      </c>
      <c r="R360" s="34">
        <f t="shared" si="76"/>
        <v>0</v>
      </c>
      <c r="S360" s="33">
        <f t="shared" si="81"/>
        <v>0</v>
      </c>
      <c r="T360" s="30">
        <f>(I-Service_Fee)/12*S360</f>
        <v>0</v>
      </c>
      <c r="U360" s="35">
        <f t="shared" si="77"/>
        <v>0</v>
      </c>
      <c r="V360" s="34">
        <f t="shared" si="82"/>
        <v>551571.91439958487</v>
      </c>
      <c r="W360" s="30">
        <f>(I-Service_Fee)/12*V360</f>
        <v>3447.3244649974054</v>
      </c>
      <c r="X360" s="35">
        <f t="shared" si="83"/>
        <v>53824.419268565733</v>
      </c>
      <c r="Y360" s="32"/>
      <c r="Z360" s="32">
        <f t="shared" si="89"/>
        <v>350</v>
      </c>
      <c r="AA360" s="32">
        <f t="shared" si="84"/>
        <v>0</v>
      </c>
      <c r="AB360" s="32">
        <f t="shared" si="85"/>
        <v>0</v>
      </c>
      <c r="AC360" s="32">
        <f t="shared" si="86"/>
        <v>0</v>
      </c>
      <c r="AD360" s="32">
        <f t="shared" si="87"/>
        <v>57271.74373356314</v>
      </c>
    </row>
    <row r="361" spans="1:30" ht="15.75" thickBot="1" x14ac:dyDescent="0.3">
      <c r="A361" s="7">
        <v>351</v>
      </c>
      <c r="B361" s="14">
        <f t="shared" si="78"/>
        <v>497747.49513117562</v>
      </c>
      <c r="C361" s="19">
        <f t="shared" si="79"/>
        <v>51618.012484916748</v>
      </c>
      <c r="D361" s="14">
        <f>Beg_Balance*I_Period</f>
        <v>3318.3166342078375</v>
      </c>
      <c r="E361" s="15">
        <f>ABS(Scheduled_PMT-Accrued_Interest)</f>
        <v>48299.695850708908</v>
      </c>
      <c r="F361" s="17">
        <f>IF(time&lt;=30,1-(1-Use_CPR*time/30)^(1/12),1-(1-Use_CPR)^(1/12))</f>
        <v>1.0596241035318976E-2</v>
      </c>
      <c r="G361" s="16">
        <f>SMM*(Beg_Balance-Scheduled_Principal)</f>
        <v>4762.4572139694874</v>
      </c>
      <c r="H361" s="14">
        <f>Service_Fee*Beg_Balance/12</f>
        <v>207.39478963798982</v>
      </c>
      <c r="I361" s="15">
        <f>Scheduled_Principal+Prepaid_Principal</f>
        <v>53062.153064678394</v>
      </c>
      <c r="J361" s="14">
        <f>Accrued_Interest-servicefee</f>
        <v>3110.9218445698475</v>
      </c>
      <c r="K361" s="21">
        <f>Total_Principal+Net_Interest</f>
        <v>56173.074909248244</v>
      </c>
      <c r="M361" s="33">
        <f t="shared" si="80"/>
        <v>0</v>
      </c>
      <c r="N361" s="30">
        <f>(I-Service_Fee)/12*M361</f>
        <v>0</v>
      </c>
      <c r="O361" s="35">
        <f t="shared" si="75"/>
        <v>0</v>
      </c>
      <c r="P361" s="33">
        <f t="shared" si="88"/>
        <v>0</v>
      </c>
      <c r="Q361" s="30">
        <f>(I-Service_Fee)/12*P361</f>
        <v>0</v>
      </c>
      <c r="R361" s="34">
        <f t="shared" si="76"/>
        <v>0</v>
      </c>
      <c r="S361" s="33">
        <f t="shared" si="81"/>
        <v>0</v>
      </c>
      <c r="T361" s="30">
        <f>(I-Service_Fee)/12*S361</f>
        <v>0</v>
      </c>
      <c r="U361" s="35">
        <f t="shared" si="77"/>
        <v>0</v>
      </c>
      <c r="V361" s="34">
        <f t="shared" si="82"/>
        <v>497747.49513101915</v>
      </c>
      <c r="W361" s="30">
        <f>(I-Service_Fee)/12*V361</f>
        <v>3110.9218445688693</v>
      </c>
      <c r="X361" s="35">
        <f t="shared" si="83"/>
        <v>53062.153064678394</v>
      </c>
      <c r="Y361" s="32"/>
      <c r="Z361" s="32">
        <f t="shared" si="89"/>
        <v>351</v>
      </c>
      <c r="AA361" s="32">
        <f t="shared" si="84"/>
        <v>0</v>
      </c>
      <c r="AB361" s="32">
        <f t="shared" si="85"/>
        <v>0</v>
      </c>
      <c r="AC361" s="32">
        <f t="shared" si="86"/>
        <v>0</v>
      </c>
      <c r="AD361" s="32">
        <f t="shared" si="87"/>
        <v>56173.074909247262</v>
      </c>
    </row>
    <row r="362" spans="1:30" ht="15.75" thickBot="1" x14ac:dyDescent="0.3">
      <c r="A362" s="7">
        <v>352</v>
      </c>
      <c r="B362" s="14">
        <f t="shared" si="78"/>
        <v>444685.34206649719</v>
      </c>
      <c r="C362" s="19">
        <f t="shared" si="79"/>
        <v>51071.055582862464</v>
      </c>
      <c r="D362" s="14">
        <f>Beg_Balance*I_Period</f>
        <v>2964.5689471099813</v>
      </c>
      <c r="E362" s="15">
        <f>ABS(Scheduled_PMT-Accrued_Interest)</f>
        <v>48106.486635752481</v>
      </c>
      <c r="F362" s="17">
        <f>IF(time&lt;=30,1-(1-Use_CPR*time/30)^(1/12),1-(1-Use_CPR)^(1/12))</f>
        <v>1.0596241035318976E-2</v>
      </c>
      <c r="G362" s="16">
        <f>SMM*(Beg_Balance-Scheduled_Principal)</f>
        <v>4202.2451416550884</v>
      </c>
      <c r="H362" s="14">
        <f>Service_Fee*Beg_Balance/12</f>
        <v>185.28555919437383</v>
      </c>
      <c r="I362" s="15">
        <f>Scheduled_Principal+Prepaid_Principal</f>
        <v>52308.731777407571</v>
      </c>
      <c r="J362" s="14">
        <f>Accrued_Interest-servicefee</f>
        <v>2779.2833879156074</v>
      </c>
      <c r="K362" s="21">
        <f>Total_Principal+Net_Interest</f>
        <v>55088.015165323181</v>
      </c>
      <c r="M362" s="33">
        <f t="shared" si="80"/>
        <v>0</v>
      </c>
      <c r="N362" s="30">
        <f>(I-Service_Fee)/12*M362</f>
        <v>0</v>
      </c>
      <c r="O362" s="35">
        <f t="shared" si="75"/>
        <v>0</v>
      </c>
      <c r="P362" s="33">
        <f t="shared" si="88"/>
        <v>0</v>
      </c>
      <c r="Q362" s="30">
        <f>(I-Service_Fee)/12*P362</f>
        <v>0</v>
      </c>
      <c r="R362" s="34">
        <f t="shared" si="76"/>
        <v>0</v>
      </c>
      <c r="S362" s="33">
        <f t="shared" si="81"/>
        <v>0</v>
      </c>
      <c r="T362" s="30">
        <f>(I-Service_Fee)/12*S362</f>
        <v>0</v>
      </c>
      <c r="U362" s="35">
        <f t="shared" si="77"/>
        <v>0</v>
      </c>
      <c r="V362" s="34">
        <f t="shared" si="82"/>
        <v>444685.34206634073</v>
      </c>
      <c r="W362" s="30">
        <f>(I-Service_Fee)/12*V362</f>
        <v>2779.2833879146292</v>
      </c>
      <c r="X362" s="35">
        <f t="shared" si="83"/>
        <v>52308.731777407571</v>
      </c>
      <c r="Y362" s="32"/>
      <c r="Z362" s="32">
        <f t="shared" si="89"/>
        <v>352</v>
      </c>
      <c r="AA362" s="32">
        <f t="shared" si="84"/>
        <v>0</v>
      </c>
      <c r="AB362" s="32">
        <f t="shared" si="85"/>
        <v>0</v>
      </c>
      <c r="AC362" s="32">
        <f t="shared" si="86"/>
        <v>0</v>
      </c>
      <c r="AD362" s="32">
        <f t="shared" si="87"/>
        <v>55088.015165322198</v>
      </c>
    </row>
    <row r="363" spans="1:30" ht="15.75" thickBot="1" x14ac:dyDescent="0.3">
      <c r="A363" s="7">
        <v>353</v>
      </c>
      <c r="B363" s="14">
        <f t="shared" si="78"/>
        <v>392376.61028908961</v>
      </c>
      <c r="C363" s="19">
        <f t="shared" si="79"/>
        <v>50529.894367978275</v>
      </c>
      <c r="D363" s="14">
        <f>Beg_Balance*I_Period</f>
        <v>2615.8440685939308</v>
      </c>
      <c r="E363" s="15">
        <f>ABS(Scheduled_PMT-Accrued_Interest)</f>
        <v>47914.050299384347</v>
      </c>
      <c r="F363" s="17">
        <f>IF(time&lt;=30,1-(1-Use_CPR*time/30)^(1/12),1-(1-Use_CPR)^(1/12))</f>
        <v>1.0596241035318976E-2</v>
      </c>
      <c r="G363" s="16">
        <f>SMM*(Beg_Balance-Scheduled_Principal)</f>
        <v>3650.0083132939394</v>
      </c>
      <c r="H363" s="14">
        <f>Service_Fee*Beg_Balance/12</f>
        <v>163.49025428712068</v>
      </c>
      <c r="I363" s="15">
        <f>Scheduled_Principal+Prepaid_Principal</f>
        <v>51564.058612678287</v>
      </c>
      <c r="J363" s="14">
        <f>Accrued_Interest-servicefee</f>
        <v>2452.3538143068104</v>
      </c>
      <c r="K363" s="21">
        <f>Total_Principal+Net_Interest</f>
        <v>54016.412426985094</v>
      </c>
      <c r="M363" s="33">
        <f t="shared" si="80"/>
        <v>0</v>
      </c>
      <c r="N363" s="30">
        <f>(I-Service_Fee)/12*M363</f>
        <v>0</v>
      </c>
      <c r="O363" s="35">
        <f t="shared" si="75"/>
        <v>0</v>
      </c>
      <c r="P363" s="33">
        <f t="shared" si="88"/>
        <v>0</v>
      </c>
      <c r="Q363" s="30">
        <f>(I-Service_Fee)/12*P363</f>
        <v>0</v>
      </c>
      <c r="R363" s="34">
        <f t="shared" si="76"/>
        <v>0</v>
      </c>
      <c r="S363" s="33">
        <f t="shared" si="81"/>
        <v>0</v>
      </c>
      <c r="T363" s="30">
        <f>(I-Service_Fee)/12*S363</f>
        <v>0</v>
      </c>
      <c r="U363" s="35">
        <f t="shared" si="77"/>
        <v>0</v>
      </c>
      <c r="V363" s="34">
        <f t="shared" si="82"/>
        <v>392376.61028893315</v>
      </c>
      <c r="W363" s="30">
        <f>(I-Service_Fee)/12*V363</f>
        <v>2452.3538143058322</v>
      </c>
      <c r="X363" s="35">
        <f t="shared" si="83"/>
        <v>51564.058612678287</v>
      </c>
      <c r="Y363" s="32"/>
      <c r="Z363" s="32">
        <f t="shared" si="89"/>
        <v>353</v>
      </c>
      <c r="AA363" s="32">
        <f t="shared" si="84"/>
        <v>0</v>
      </c>
      <c r="AB363" s="32">
        <f t="shared" si="85"/>
        <v>0</v>
      </c>
      <c r="AC363" s="32">
        <f t="shared" si="86"/>
        <v>0</v>
      </c>
      <c r="AD363" s="32">
        <f t="shared" si="87"/>
        <v>54016.41242698412</v>
      </c>
    </row>
    <row r="364" spans="1:30" ht="15.75" thickBot="1" x14ac:dyDescent="0.3">
      <c r="A364" s="7">
        <v>354</v>
      </c>
      <c r="B364" s="14">
        <f t="shared" si="78"/>
        <v>340812.5516764113</v>
      </c>
      <c r="C364" s="19">
        <f t="shared" si="79"/>
        <v>49994.467427765965</v>
      </c>
      <c r="D364" s="14">
        <f>Beg_Balance*I_Period</f>
        <v>2272.083677842742</v>
      </c>
      <c r="E364" s="15">
        <f>ABS(Scheduled_PMT-Accrued_Interest)</f>
        <v>47722.383749923225</v>
      </c>
      <c r="F364" s="17">
        <f>IF(time&lt;=30,1-(1-Use_CPR*time/30)^(1/12),1-(1-Use_CPR)^(1/12))</f>
        <v>1.0596241035318976E-2</v>
      </c>
      <c r="G364" s="16">
        <f>SMM*(Beg_Balance-Scheduled_Principal)</f>
        <v>3105.6540644311826</v>
      </c>
      <c r="H364" s="14">
        <f>Service_Fee*Beg_Balance/12</f>
        <v>142.00522986517137</v>
      </c>
      <c r="I364" s="15">
        <f>Scheduled_Principal+Prepaid_Principal</f>
        <v>50828.037814354408</v>
      </c>
      <c r="J364" s="14">
        <f>Accrued_Interest-servicefee</f>
        <v>2130.0784479775707</v>
      </c>
      <c r="K364" s="21">
        <f>Total_Principal+Net_Interest</f>
        <v>52958.116262331976</v>
      </c>
      <c r="M364" s="33">
        <f t="shared" si="80"/>
        <v>0</v>
      </c>
      <c r="N364" s="30">
        <f>(I-Service_Fee)/12*M364</f>
        <v>0</v>
      </c>
      <c r="O364" s="35">
        <f t="shared" si="75"/>
        <v>0</v>
      </c>
      <c r="P364" s="33">
        <f t="shared" si="88"/>
        <v>0</v>
      </c>
      <c r="Q364" s="30">
        <f>(I-Service_Fee)/12*P364</f>
        <v>0</v>
      </c>
      <c r="R364" s="34">
        <f t="shared" si="76"/>
        <v>0</v>
      </c>
      <c r="S364" s="33">
        <f t="shared" si="81"/>
        <v>0</v>
      </c>
      <c r="T364" s="30">
        <f>(I-Service_Fee)/12*S364</f>
        <v>0</v>
      </c>
      <c r="U364" s="35">
        <f t="shared" si="77"/>
        <v>0</v>
      </c>
      <c r="V364" s="34">
        <f t="shared" si="82"/>
        <v>340812.55167625484</v>
      </c>
      <c r="W364" s="30">
        <f>(I-Service_Fee)/12*V364</f>
        <v>2130.0784479765925</v>
      </c>
      <c r="X364" s="35">
        <f t="shared" si="83"/>
        <v>50828.037814354408</v>
      </c>
      <c r="Y364" s="32"/>
      <c r="Z364" s="32">
        <f t="shared" si="89"/>
        <v>354</v>
      </c>
      <c r="AA364" s="32">
        <f t="shared" si="84"/>
        <v>0</v>
      </c>
      <c r="AB364" s="32">
        <f t="shared" si="85"/>
        <v>0</v>
      </c>
      <c r="AC364" s="32">
        <f t="shared" si="86"/>
        <v>0</v>
      </c>
      <c r="AD364" s="32">
        <f t="shared" si="87"/>
        <v>52958.116262331001</v>
      </c>
    </row>
    <row r="365" spans="1:30" ht="15.75" thickBot="1" x14ac:dyDescent="0.3">
      <c r="A365" s="7">
        <v>355</v>
      </c>
      <c r="B365" s="14">
        <f t="shared" si="78"/>
        <v>289984.51386205689</v>
      </c>
      <c r="C365" s="19">
        <f t="shared" si="79"/>
        <v>49464.71400046895</v>
      </c>
      <c r="D365" s="14">
        <f>Beg_Balance*I_Period</f>
        <v>1933.2300924137128</v>
      </c>
      <c r="E365" s="15">
        <f>ABS(Scheduled_PMT-Accrued_Interest)</f>
        <v>47531.483908055234</v>
      </c>
      <c r="F365" s="17">
        <f>IF(time&lt;=30,1-(1-Use_CPR*time/30)^(1/12),1-(1-Use_CPR)^(1/12))</f>
        <v>1.0596241035318976E-2</v>
      </c>
      <c r="G365" s="16">
        <f>SMM*(Beg_Balance-Scheduled_Principal)</f>
        <v>2569.0907451360131</v>
      </c>
      <c r="H365" s="14">
        <f>Service_Fee*Beg_Balance/12</f>
        <v>120.82688077585703</v>
      </c>
      <c r="I365" s="15">
        <f>Scheduled_Principal+Prepaid_Principal</f>
        <v>50100.574653191245</v>
      </c>
      <c r="J365" s="14">
        <f>Accrued_Interest-servicefee</f>
        <v>1812.4032116378557</v>
      </c>
      <c r="K365" s="21">
        <f>Total_Principal+Net_Interest</f>
        <v>51912.977864829103</v>
      </c>
      <c r="M365" s="33">
        <f t="shared" si="80"/>
        <v>0</v>
      </c>
      <c r="N365" s="30">
        <f>(I-Service_Fee)/12*M365</f>
        <v>0</v>
      </c>
      <c r="O365" s="35">
        <f t="shared" si="75"/>
        <v>0</v>
      </c>
      <c r="P365" s="33">
        <f t="shared" si="88"/>
        <v>0</v>
      </c>
      <c r="Q365" s="30">
        <f>(I-Service_Fee)/12*P365</f>
        <v>0</v>
      </c>
      <c r="R365" s="34">
        <f t="shared" si="76"/>
        <v>0</v>
      </c>
      <c r="S365" s="33">
        <f t="shared" si="81"/>
        <v>0</v>
      </c>
      <c r="T365" s="30">
        <f>(I-Service_Fee)/12*S365</f>
        <v>0</v>
      </c>
      <c r="U365" s="35">
        <f t="shared" si="77"/>
        <v>0</v>
      </c>
      <c r="V365" s="34">
        <f t="shared" si="82"/>
        <v>289984.51386190043</v>
      </c>
      <c r="W365" s="30">
        <f>(I-Service_Fee)/12*V365</f>
        <v>1812.4032116368776</v>
      </c>
      <c r="X365" s="35">
        <f t="shared" si="83"/>
        <v>50100.574653191245</v>
      </c>
      <c r="Y365" s="32"/>
      <c r="Z365" s="32">
        <f t="shared" si="89"/>
        <v>355</v>
      </c>
      <c r="AA365" s="32">
        <f t="shared" si="84"/>
        <v>0</v>
      </c>
      <c r="AB365" s="32">
        <f t="shared" si="85"/>
        <v>0</v>
      </c>
      <c r="AC365" s="32">
        <f t="shared" si="86"/>
        <v>0</v>
      </c>
      <c r="AD365" s="32">
        <f t="shared" si="87"/>
        <v>51912.977864828121</v>
      </c>
    </row>
    <row r="366" spans="1:30" ht="15.75" thickBot="1" x14ac:dyDescent="0.3">
      <c r="A366" s="7">
        <v>356</v>
      </c>
      <c r="B366" s="14">
        <f t="shared" si="78"/>
        <v>239883.93920886563</v>
      </c>
      <c r="C366" s="19">
        <f t="shared" si="79"/>
        <v>48940.573968176861</v>
      </c>
      <c r="D366" s="14">
        <f>Beg_Balance*I_Period</f>
        <v>1599.2262613924377</v>
      </c>
      <c r="E366" s="15">
        <f>ABS(Scheduled_PMT-Accrued_Interest)</f>
        <v>47341.347706784421</v>
      </c>
      <c r="F366" s="17">
        <f>IF(time&lt;=30,1-(1-Use_CPR*time/30)^(1/12),1-(1-Use_CPR)^(1/12))</f>
        <v>1.0596241035318976E-2</v>
      </c>
      <c r="G366" s="16">
        <f>SMM*(Beg_Balance-Scheduled_Principal)</f>
        <v>2040.2277091210115</v>
      </c>
      <c r="H366" s="14">
        <f>Service_Fee*Beg_Balance/12</f>
        <v>99.951641337027354</v>
      </c>
      <c r="I366" s="15">
        <f>Scheduled_Principal+Prepaid_Principal</f>
        <v>49381.575415905434</v>
      </c>
      <c r="J366" s="14">
        <f>Accrued_Interest-servicefee</f>
        <v>1499.2746200554102</v>
      </c>
      <c r="K366" s="21">
        <f>Total_Principal+Net_Interest</f>
        <v>50880.850035960844</v>
      </c>
      <c r="M366" s="33">
        <f t="shared" si="80"/>
        <v>0</v>
      </c>
      <c r="N366" s="30">
        <f>(I-Service_Fee)/12*M366</f>
        <v>0</v>
      </c>
      <c r="O366" s="35">
        <f t="shared" si="75"/>
        <v>0</v>
      </c>
      <c r="P366" s="33">
        <f t="shared" si="88"/>
        <v>0</v>
      </c>
      <c r="Q366" s="30">
        <f>(I-Service_Fee)/12*P366</f>
        <v>0</v>
      </c>
      <c r="R366" s="34">
        <f t="shared" si="76"/>
        <v>0</v>
      </c>
      <c r="S366" s="33">
        <f t="shared" si="81"/>
        <v>0</v>
      </c>
      <c r="T366" s="30">
        <f>(I-Service_Fee)/12*S366</f>
        <v>0</v>
      </c>
      <c r="U366" s="35">
        <f t="shared" si="77"/>
        <v>0</v>
      </c>
      <c r="V366" s="34">
        <f t="shared" si="82"/>
        <v>239883.93920870917</v>
      </c>
      <c r="W366" s="30">
        <f>(I-Service_Fee)/12*V366</f>
        <v>1499.2746200544323</v>
      </c>
      <c r="X366" s="35">
        <f t="shared" si="83"/>
        <v>49381.575415905434</v>
      </c>
      <c r="Y366" s="32"/>
      <c r="Z366" s="32">
        <f t="shared" si="89"/>
        <v>356</v>
      </c>
      <c r="AA366" s="32">
        <f t="shared" si="84"/>
        <v>0</v>
      </c>
      <c r="AB366" s="32">
        <f t="shared" si="85"/>
        <v>0</v>
      </c>
      <c r="AC366" s="32">
        <f t="shared" si="86"/>
        <v>0</v>
      </c>
      <c r="AD366" s="32">
        <f t="shared" si="87"/>
        <v>50880.850035959869</v>
      </c>
    </row>
    <row r="367" spans="1:30" ht="15.75" thickBot="1" x14ac:dyDescent="0.3">
      <c r="A367" s="7">
        <v>357</v>
      </c>
      <c r="B367" s="14">
        <f t="shared" si="78"/>
        <v>190502.36379296018</v>
      </c>
      <c r="C367" s="19">
        <f t="shared" si="79"/>
        <v>48421.987850003206</v>
      </c>
      <c r="D367" s="14">
        <f>Beg_Balance*I_Period</f>
        <v>1270.0157586197347</v>
      </c>
      <c r="E367" s="15">
        <f>ABS(Scheduled_PMT-Accrued_Interest)</f>
        <v>47151.972091383475</v>
      </c>
      <c r="F367" s="17">
        <f>IF(time&lt;=30,1-(1-Use_CPR*time/30)^(1/12),1-(1-Use_CPR)^(1/12))</f>
        <v>1.0596241035318976E-2</v>
      </c>
      <c r="G367" s="16">
        <f>SMM*(Beg_Balance-Scheduled_Principal)</f>
        <v>1518.975302977296</v>
      </c>
      <c r="H367" s="14">
        <f>Service_Fee*Beg_Balance/12</f>
        <v>79.375984913733404</v>
      </c>
      <c r="I367" s="15">
        <f>Scheduled_Principal+Prepaid_Principal</f>
        <v>48670.947394360774</v>
      </c>
      <c r="J367" s="14">
        <f>Accrued_Interest-servicefee</f>
        <v>1190.6397737060013</v>
      </c>
      <c r="K367" s="21">
        <f>Total_Principal+Net_Interest</f>
        <v>49861.587168066777</v>
      </c>
      <c r="M367" s="33">
        <f t="shared" si="80"/>
        <v>0</v>
      </c>
      <c r="N367" s="30">
        <f>(I-Service_Fee)/12*M367</f>
        <v>0</v>
      </c>
      <c r="O367" s="35">
        <f t="shared" si="75"/>
        <v>0</v>
      </c>
      <c r="P367" s="33">
        <f t="shared" si="88"/>
        <v>0</v>
      </c>
      <c r="Q367" s="30">
        <f>(I-Service_Fee)/12*P367</f>
        <v>0</v>
      </c>
      <c r="R367" s="34">
        <f t="shared" si="76"/>
        <v>0</v>
      </c>
      <c r="S367" s="33">
        <f t="shared" si="81"/>
        <v>0</v>
      </c>
      <c r="T367" s="30">
        <f>(I-Service_Fee)/12*S367</f>
        <v>0</v>
      </c>
      <c r="U367" s="35">
        <f t="shared" si="77"/>
        <v>0</v>
      </c>
      <c r="V367" s="34">
        <f t="shared" si="82"/>
        <v>190502.36379280372</v>
      </c>
      <c r="W367" s="30">
        <f>(I-Service_Fee)/12*V367</f>
        <v>1190.6397737050231</v>
      </c>
      <c r="X367" s="35">
        <f t="shared" si="83"/>
        <v>48670.947394360774</v>
      </c>
      <c r="Y367" s="32"/>
      <c r="Z367" s="32">
        <f t="shared" si="89"/>
        <v>357</v>
      </c>
      <c r="AA367" s="32">
        <f t="shared" si="84"/>
        <v>0</v>
      </c>
      <c r="AB367" s="32">
        <f t="shared" si="85"/>
        <v>0</v>
      </c>
      <c r="AC367" s="32">
        <f t="shared" si="86"/>
        <v>0</v>
      </c>
      <c r="AD367" s="32">
        <f t="shared" si="87"/>
        <v>49861.587168065795</v>
      </c>
    </row>
    <row r="368" spans="1:30" ht="15.75" thickBot="1" x14ac:dyDescent="0.3">
      <c r="A368" s="7">
        <v>358</v>
      </c>
      <c r="B368" s="14">
        <f t="shared" si="78"/>
        <v>141831.41639859939</v>
      </c>
      <c r="C368" s="19">
        <f t="shared" si="79"/>
        <v>47908.896795335284</v>
      </c>
      <c r="D368" s="14">
        <f>Beg_Balance*I_Period</f>
        <v>945.54277599066268</v>
      </c>
      <c r="E368" s="15">
        <f>ABS(Scheduled_PMT-Accrued_Interest)</f>
        <v>46963.354019344624</v>
      </c>
      <c r="F368" s="17">
        <f>IF(time&lt;=30,1-(1-Use_CPR*time/30)^(1/12),1-(1-Use_CPR)^(1/12))</f>
        <v>1.0596241035318976E-2</v>
      </c>
      <c r="G368" s="16">
        <f>SMM*(Beg_Balance-Scheduled_Principal)</f>
        <v>1005.2448555242598</v>
      </c>
      <c r="H368" s="14">
        <f>Service_Fee*Beg_Balance/12</f>
        <v>59.09642349941641</v>
      </c>
      <c r="I368" s="15">
        <f>Scheduled_Principal+Prepaid_Principal</f>
        <v>47968.598874868883</v>
      </c>
      <c r="J368" s="14">
        <f>Accrued_Interest-servicefee</f>
        <v>886.44635249124622</v>
      </c>
      <c r="K368" s="21">
        <f>Total_Principal+Net_Interest</f>
        <v>48855.045227360126</v>
      </c>
      <c r="M368" s="33">
        <f t="shared" si="80"/>
        <v>0</v>
      </c>
      <c r="N368" s="30">
        <f>(I-Service_Fee)/12*M368</f>
        <v>0</v>
      </c>
      <c r="O368" s="35">
        <f t="shared" si="75"/>
        <v>0</v>
      </c>
      <c r="P368" s="33">
        <f t="shared" si="88"/>
        <v>0</v>
      </c>
      <c r="Q368" s="30">
        <f>(I-Service_Fee)/12*P368</f>
        <v>0</v>
      </c>
      <c r="R368" s="34">
        <f t="shared" si="76"/>
        <v>0</v>
      </c>
      <c r="S368" s="33">
        <f t="shared" si="81"/>
        <v>0</v>
      </c>
      <c r="T368" s="30">
        <f>(I-Service_Fee)/12*S368</f>
        <v>0</v>
      </c>
      <c r="U368" s="35">
        <f t="shared" si="77"/>
        <v>0</v>
      </c>
      <c r="V368" s="34">
        <f t="shared" si="82"/>
        <v>141831.41639844293</v>
      </c>
      <c r="W368" s="30">
        <f>(I-Service_Fee)/12*V368</f>
        <v>886.44635249026828</v>
      </c>
      <c r="X368" s="35">
        <f t="shared" si="83"/>
        <v>47968.598874868883</v>
      </c>
      <c r="Y368" s="32"/>
      <c r="Z368" s="32">
        <f t="shared" si="89"/>
        <v>358</v>
      </c>
      <c r="AA368" s="32">
        <f t="shared" si="84"/>
        <v>0</v>
      </c>
      <c r="AB368" s="32">
        <f t="shared" si="85"/>
        <v>0</v>
      </c>
      <c r="AC368" s="32">
        <f t="shared" si="86"/>
        <v>0</v>
      </c>
      <c r="AD368" s="32">
        <f t="shared" si="87"/>
        <v>48855.045227359151</v>
      </c>
    </row>
    <row r="369" spans="1:30" ht="15.75" thickBot="1" x14ac:dyDescent="0.3">
      <c r="A369" s="7">
        <v>359</v>
      </c>
      <c r="B369" s="14">
        <f t="shared" si="78"/>
        <v>93862.817523730511</v>
      </c>
      <c r="C369" s="19">
        <f t="shared" si="79"/>
        <v>47401.242577155688</v>
      </c>
      <c r="D369" s="14">
        <f>Beg_Balance*I_Period</f>
        <v>625.75211682487009</v>
      </c>
      <c r="E369" s="15">
        <f>ABS(Scheduled_PMT-Accrued_Interest)</f>
        <v>46775.490460330817</v>
      </c>
      <c r="F369" s="17">
        <f>IF(time&lt;=30,1-(1-Use_CPR*time/30)^(1/12),1-(1-Use_CPR)^(1/12))</f>
        <v>1.0596241035318976E-2</v>
      </c>
      <c r="G369" s="16">
        <f>SMM*(Beg_Balance-Scheduled_Principal)</f>
        <v>498.94866727268163</v>
      </c>
      <c r="H369" s="14">
        <f>Service_Fee*Beg_Balance/12</f>
        <v>39.10950730155438</v>
      </c>
      <c r="I369" s="15">
        <f>Scheduled_Principal+Prepaid_Principal</f>
        <v>47274.439127603502</v>
      </c>
      <c r="J369" s="14">
        <f>Accrued_Interest-servicefee</f>
        <v>586.64260952331574</v>
      </c>
      <c r="K369" s="21">
        <f>Total_Principal+Net_Interest</f>
        <v>47861.08173712682</v>
      </c>
      <c r="M369" s="33">
        <f t="shared" si="80"/>
        <v>0</v>
      </c>
      <c r="N369" s="30">
        <f>(I-Service_Fee)/12*M369</f>
        <v>0</v>
      </c>
      <c r="O369" s="35">
        <f t="shared" si="75"/>
        <v>0</v>
      </c>
      <c r="P369" s="33">
        <f t="shared" si="88"/>
        <v>0</v>
      </c>
      <c r="Q369" s="30">
        <f>(I-Service_Fee)/12*P369</f>
        <v>0</v>
      </c>
      <c r="R369" s="34">
        <f t="shared" si="76"/>
        <v>0</v>
      </c>
      <c r="S369" s="33">
        <f t="shared" si="81"/>
        <v>0</v>
      </c>
      <c r="T369" s="30">
        <f>(I-Service_Fee)/12*S369</f>
        <v>0</v>
      </c>
      <c r="U369" s="35">
        <f t="shared" si="77"/>
        <v>0</v>
      </c>
      <c r="V369" s="34">
        <f t="shared" si="82"/>
        <v>93862.817523574049</v>
      </c>
      <c r="W369" s="30">
        <f>(I-Service_Fee)/12*V369</f>
        <v>586.64260952233781</v>
      </c>
      <c r="X369" s="35">
        <f t="shared" si="83"/>
        <v>47274.439127603502</v>
      </c>
      <c r="Y369" s="32"/>
      <c r="Z369" s="32">
        <f t="shared" si="89"/>
        <v>359</v>
      </c>
      <c r="AA369" s="32">
        <f t="shared" si="84"/>
        <v>0</v>
      </c>
      <c r="AB369" s="32">
        <f t="shared" si="85"/>
        <v>0</v>
      </c>
      <c r="AC369" s="32">
        <f t="shared" si="86"/>
        <v>0</v>
      </c>
      <c r="AD369" s="32">
        <f t="shared" si="87"/>
        <v>47861.081737125838</v>
      </c>
    </row>
    <row r="370" spans="1:30" ht="15.75" thickBot="1" x14ac:dyDescent="0.3">
      <c r="A370" s="7">
        <v>360</v>
      </c>
      <c r="B370" s="14">
        <f t="shared" si="78"/>
        <v>46588.378396127009</v>
      </c>
      <c r="C370" s="19">
        <f t="shared" si="79"/>
        <v>46898.967585434526</v>
      </c>
      <c r="D370" s="14">
        <f>Beg_Balance*I_Period</f>
        <v>310.58918930751344</v>
      </c>
      <c r="E370" s="15">
        <f>ABS(Scheduled_PMT-Accrued_Interest)</f>
        <v>46588.378396127009</v>
      </c>
      <c r="F370" s="17">
        <f>IF(time&lt;=30,1-(1-Use_CPR*time/30)^(1/12),1-(1-Use_CPR)^(1/12))</f>
        <v>1.0596241035318976E-2</v>
      </c>
      <c r="G370" s="16">
        <f>SMM*(Beg_Balance-Scheduled_Principal)</f>
        <v>0</v>
      </c>
      <c r="H370" s="14">
        <f>Service_Fee*Beg_Balance/12</f>
        <v>19.41182433171959</v>
      </c>
      <c r="I370" s="15">
        <f>Scheduled_Principal+Prepaid_Principal</f>
        <v>46588.378396127009</v>
      </c>
      <c r="J370" s="14">
        <f>Accrued_Interest-servicefee</f>
        <v>291.17736497579386</v>
      </c>
      <c r="K370" s="21">
        <f>Total_Principal+Net_Interest</f>
        <v>46879.555761102805</v>
      </c>
      <c r="M370" s="36">
        <f t="shared" si="80"/>
        <v>0</v>
      </c>
      <c r="N370" s="30">
        <f>(I-Service_Fee)/12*M370</f>
        <v>0</v>
      </c>
      <c r="O370" s="38">
        <f t="shared" si="75"/>
        <v>0</v>
      </c>
      <c r="P370" s="36">
        <f t="shared" si="88"/>
        <v>0</v>
      </c>
      <c r="Q370" s="30">
        <f>(I-Service_Fee)/12*P370</f>
        <v>0</v>
      </c>
      <c r="R370" s="37">
        <f t="shared" si="76"/>
        <v>0</v>
      </c>
      <c r="S370" s="36">
        <f t="shared" si="81"/>
        <v>0</v>
      </c>
      <c r="T370" s="30">
        <f>(I-Service_Fee)/12*S370</f>
        <v>0</v>
      </c>
      <c r="U370" s="38">
        <f t="shared" si="77"/>
        <v>0</v>
      </c>
      <c r="V370" s="37">
        <f t="shared" si="82"/>
        <v>46588.378395970547</v>
      </c>
      <c r="W370" s="30">
        <f>(I-Service_Fee)/12*V370</f>
        <v>291.17736497481587</v>
      </c>
      <c r="X370" s="38">
        <f t="shared" si="83"/>
        <v>46588.378395970547</v>
      </c>
      <c r="Y370" s="32"/>
      <c r="Z370" s="32">
        <f t="shared" si="89"/>
        <v>360</v>
      </c>
      <c r="AA370" s="32">
        <f t="shared" si="84"/>
        <v>0</v>
      </c>
      <c r="AB370" s="32">
        <f t="shared" si="85"/>
        <v>0</v>
      </c>
      <c r="AC370" s="32">
        <f t="shared" si="86"/>
        <v>0</v>
      </c>
      <c r="AD370" s="32">
        <f t="shared" si="87"/>
        <v>46879.555760945361</v>
      </c>
    </row>
  </sheetData>
  <mergeCells count="4">
    <mergeCell ref="M7:O7"/>
    <mergeCell ref="P7:R7"/>
    <mergeCell ref="S7:U7"/>
    <mergeCell ref="V7:X7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Spinner 1">
              <controlPr defaultSize="0" autoPict="0">
                <anchor moveWithCells="1" sizeWithCells="1">
                  <from>
                    <xdr:col>6</xdr:col>
                    <xdr:colOff>19050</xdr:colOff>
                    <xdr:row>0</xdr:row>
                    <xdr:rowOff>190500</xdr:rowOff>
                  </from>
                  <to>
                    <xdr:col>7</xdr:col>
                    <xdr:colOff>38100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Spinner 2">
              <controlPr defaultSize="0" autoPict="0">
                <anchor moveWithCells="1" sizeWithCells="1">
                  <from>
                    <xdr:col>3</xdr:col>
                    <xdr:colOff>19050</xdr:colOff>
                    <xdr:row>2</xdr:row>
                    <xdr:rowOff>180975</xdr:rowOff>
                  </from>
                  <to>
                    <xdr:col>3</xdr:col>
                    <xdr:colOff>1038225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70"/>
  <sheetViews>
    <sheetView topLeftCell="V1" workbookViewId="0">
      <selection activeCell="AO15" sqref="AO15"/>
    </sheetView>
  </sheetViews>
  <sheetFormatPr defaultRowHeight="15" x14ac:dyDescent="0.25"/>
  <cols>
    <col min="2" max="3" width="16.28515625" bestFit="1" customWidth="1"/>
    <col min="4" max="4" width="15.7109375" bestFit="1" customWidth="1"/>
    <col min="5" max="5" width="33.140625" bestFit="1" customWidth="1"/>
    <col min="6" max="6" width="9.140625" bestFit="1" customWidth="1"/>
    <col min="7" max="7" width="16.140625" bestFit="1" customWidth="1"/>
    <col min="8" max="8" width="12.5703125" bestFit="1" customWidth="1"/>
    <col min="9" max="9" width="13.7109375" bestFit="1" customWidth="1"/>
    <col min="10" max="10" width="14.28515625" bestFit="1" customWidth="1"/>
    <col min="11" max="11" width="19.28515625" style="20" bestFit="1" customWidth="1"/>
    <col min="13" max="13" width="11.140625" bestFit="1" customWidth="1"/>
    <col min="14" max="14" width="17.28515625" bestFit="1" customWidth="1"/>
    <col min="16" max="16" width="10.28515625" bestFit="1" customWidth="1"/>
    <col min="17" max="17" width="17.28515625" bestFit="1" customWidth="1"/>
    <col min="23" max="23" width="12.28515625" bestFit="1" customWidth="1"/>
    <col min="30" max="30" width="10.28515625" bestFit="1" customWidth="1"/>
  </cols>
  <sheetData>
    <row r="1" spans="1:30" ht="15.75" thickBot="1" x14ac:dyDescent="0.3">
      <c r="E1" s="69" t="s">
        <v>26</v>
      </c>
      <c r="F1" s="74">
        <v>0.06</v>
      </c>
      <c r="J1" s="22" t="s">
        <v>30</v>
      </c>
      <c r="K1" s="23" t="s">
        <v>31</v>
      </c>
    </row>
    <row r="2" spans="1:30" ht="15.75" thickBot="1" x14ac:dyDescent="0.3">
      <c r="B2" s="61" t="s">
        <v>0</v>
      </c>
      <c r="C2" s="18">
        <f>-PMT(C6,C3,C7,0,0)</f>
        <v>1834.4114346984406</v>
      </c>
      <c r="E2" s="70" t="s">
        <v>27</v>
      </c>
      <c r="F2" s="75">
        <v>100</v>
      </c>
      <c r="J2" s="24" t="s">
        <v>32</v>
      </c>
      <c r="K2" s="25">
        <v>100000000</v>
      </c>
    </row>
    <row r="3" spans="1:30" ht="15.75" thickBot="1" x14ac:dyDescent="0.3">
      <c r="B3" s="62" t="s">
        <v>1</v>
      </c>
      <c r="C3" s="63">
        <v>360</v>
      </c>
      <c r="E3" s="71" t="s">
        <v>28</v>
      </c>
      <c r="F3" s="76">
        <f>F1*F2/100</f>
        <v>0.06</v>
      </c>
      <c r="J3" s="24" t="s">
        <v>33</v>
      </c>
      <c r="K3" s="25">
        <v>50000000</v>
      </c>
    </row>
    <row r="4" spans="1:30" ht="15.75" thickBot="1" x14ac:dyDescent="0.3">
      <c r="B4" s="62" t="s">
        <v>2</v>
      </c>
      <c r="C4" s="64">
        <f>D4/1000</f>
        <v>0.08</v>
      </c>
      <c r="D4">
        <v>80</v>
      </c>
      <c r="E4" s="13"/>
      <c r="G4" s="12"/>
      <c r="J4" s="24" t="s">
        <v>34</v>
      </c>
      <c r="K4" s="25">
        <v>62500000</v>
      </c>
    </row>
    <row r="5" spans="1:30" x14ac:dyDescent="0.25">
      <c r="B5" s="62" t="s">
        <v>3</v>
      </c>
      <c r="C5" s="63">
        <v>12</v>
      </c>
      <c r="E5" s="72" t="s">
        <v>29</v>
      </c>
      <c r="J5" s="24" t="s">
        <v>35</v>
      </c>
      <c r="K5" s="25">
        <v>37500000</v>
      </c>
    </row>
    <row r="6" spans="1:30" ht="15.75" thickBot="1" x14ac:dyDescent="0.3">
      <c r="B6" s="62" t="s">
        <v>4</v>
      </c>
      <c r="C6" s="65">
        <f>C4/C5</f>
        <v>6.6666666666666671E-3</v>
      </c>
      <c r="E6" s="73">
        <v>1000</v>
      </c>
      <c r="J6" s="26" t="s">
        <v>36</v>
      </c>
      <c r="K6" s="27">
        <f>SUM(K2:K5)</f>
        <v>250000000</v>
      </c>
    </row>
    <row r="7" spans="1:30" x14ac:dyDescent="0.25">
      <c r="B7" s="62" t="s">
        <v>5</v>
      </c>
      <c r="C7" s="66">
        <v>250000</v>
      </c>
      <c r="M7" s="44" t="s">
        <v>37</v>
      </c>
      <c r="N7" s="45"/>
      <c r="O7" s="45"/>
      <c r="P7" s="45" t="s">
        <v>38</v>
      </c>
      <c r="Q7" s="45"/>
      <c r="R7" s="45"/>
      <c r="S7" s="45" t="s">
        <v>39</v>
      </c>
      <c r="T7" s="45"/>
      <c r="U7" s="45"/>
      <c r="V7" s="45" t="s">
        <v>40</v>
      </c>
      <c r="W7" s="45"/>
      <c r="X7" s="46"/>
      <c r="Y7" s="28"/>
      <c r="Z7" s="39" t="s">
        <v>41</v>
      </c>
      <c r="AA7" s="40" t="s">
        <v>37</v>
      </c>
      <c r="AB7" s="40" t="s">
        <v>38</v>
      </c>
      <c r="AC7" s="40" t="s">
        <v>39</v>
      </c>
      <c r="AD7" s="41" t="s">
        <v>40</v>
      </c>
    </row>
    <row r="8" spans="1:30" ht="15.75" thickBot="1" x14ac:dyDescent="0.3">
      <c r="B8" s="67" t="s">
        <v>17</v>
      </c>
      <c r="C8" s="68">
        <v>5.0000000000000001E-3</v>
      </c>
      <c r="M8" s="26"/>
      <c r="N8" s="47">
        <f>K2</f>
        <v>100000000</v>
      </c>
      <c r="O8" s="48">
        <f>N8/TOTAL_Pool_Amount</f>
        <v>0.4</v>
      </c>
      <c r="P8" s="42"/>
      <c r="Q8" s="47">
        <f>K3</f>
        <v>50000000</v>
      </c>
      <c r="R8" s="48">
        <f>Q8/TOTAL_Pool_Amount</f>
        <v>0.2</v>
      </c>
      <c r="S8" s="42"/>
      <c r="T8" s="47">
        <f>K4</f>
        <v>62500000</v>
      </c>
      <c r="U8" s="48">
        <f>T8/TOTAL_Pool_Amount</f>
        <v>0.25</v>
      </c>
      <c r="V8" s="42"/>
      <c r="W8" s="47">
        <f>K5</f>
        <v>37500000</v>
      </c>
      <c r="X8" s="48">
        <f>W8/TOTAL_Pool_Amount</f>
        <v>0.15</v>
      </c>
      <c r="Y8" s="28"/>
      <c r="Z8" s="26"/>
      <c r="AA8" s="42"/>
      <c r="AB8" s="42"/>
      <c r="AC8" s="42"/>
      <c r="AD8" s="43"/>
    </row>
    <row r="9" spans="1:30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7"/>
      <c r="M9" s="49" t="s">
        <v>42</v>
      </c>
      <c r="N9" s="50"/>
      <c r="O9" s="50"/>
      <c r="P9" s="50" t="s">
        <v>42</v>
      </c>
      <c r="Q9" s="50"/>
      <c r="R9" s="50"/>
      <c r="S9" s="50" t="s">
        <v>42</v>
      </c>
      <c r="T9" s="50"/>
      <c r="U9" s="50"/>
      <c r="V9" s="50" t="s">
        <v>42</v>
      </c>
      <c r="W9" s="50"/>
      <c r="X9" s="51"/>
      <c r="Y9" s="28"/>
      <c r="Z9" s="28"/>
      <c r="AA9" s="28"/>
      <c r="AB9" s="28"/>
      <c r="AC9" s="28"/>
      <c r="AD9" s="28"/>
    </row>
    <row r="10" spans="1:30" ht="15.75" thickBot="1" x14ac:dyDescent="0.3">
      <c r="A10" s="58" t="s">
        <v>6</v>
      </c>
      <c r="B10" s="58" t="s">
        <v>7</v>
      </c>
      <c r="C10" s="58" t="s">
        <v>21</v>
      </c>
      <c r="D10" s="58" t="s">
        <v>22</v>
      </c>
      <c r="E10" s="58" t="s">
        <v>20</v>
      </c>
      <c r="F10" s="58" t="s">
        <v>23</v>
      </c>
      <c r="G10" s="59" t="s">
        <v>24</v>
      </c>
      <c r="H10" s="58" t="s">
        <v>17</v>
      </c>
      <c r="I10" s="58" t="s">
        <v>25</v>
      </c>
      <c r="J10" s="58" t="s">
        <v>18</v>
      </c>
      <c r="K10" s="60" t="s">
        <v>19</v>
      </c>
      <c r="M10" s="52" t="s">
        <v>43</v>
      </c>
      <c r="N10" s="53" t="s">
        <v>8</v>
      </c>
      <c r="O10" s="53" t="s">
        <v>9</v>
      </c>
      <c r="P10" s="53" t="s">
        <v>43</v>
      </c>
      <c r="Q10" s="53" t="s">
        <v>8</v>
      </c>
      <c r="R10" s="53" t="s">
        <v>9</v>
      </c>
      <c r="S10" s="54" t="s">
        <v>43</v>
      </c>
      <c r="T10" s="54" t="s">
        <v>8</v>
      </c>
      <c r="U10" s="54" t="s">
        <v>9</v>
      </c>
      <c r="V10" s="53" t="s">
        <v>43</v>
      </c>
      <c r="W10" s="53" t="s">
        <v>8</v>
      </c>
      <c r="X10" s="55" t="s">
        <v>9</v>
      </c>
      <c r="Y10" s="28"/>
      <c r="Z10" s="28"/>
      <c r="AA10" s="28"/>
      <c r="AB10" s="28"/>
      <c r="AC10" s="28"/>
      <c r="AD10" s="28"/>
    </row>
    <row r="11" spans="1:30" ht="15.75" thickBot="1" x14ac:dyDescent="0.3">
      <c r="A11" s="7">
        <v>1</v>
      </c>
      <c r="B11" s="14">
        <f>PV*Number_of_Mortgages</f>
        <v>250000000</v>
      </c>
      <c r="C11" s="15">
        <f>$C$2*$E$6</f>
        <v>1834411.4346984406</v>
      </c>
      <c r="D11" s="14">
        <f>B11*$C$6</f>
        <v>1666666.6666666667</v>
      </c>
      <c r="E11" s="15">
        <f>ABS(C11-D11)</f>
        <v>167744.76803177386</v>
      </c>
      <c r="F11" s="17">
        <f>IF(time&lt;=30,1-(1-$F$3*time/30)^(1/12),1-(1-$F$3)^(1/12))</f>
        <v>1.6681963994558124E-4</v>
      </c>
      <c r="G11" s="16">
        <f>F11*(B11-E11)</f>
        <v>41676.926864589492</v>
      </c>
      <c r="H11" s="14">
        <f>$C$8*B11/12</f>
        <v>104166.66666666667</v>
      </c>
      <c r="I11" s="15">
        <f>E11+G11</f>
        <v>209421.69489636336</v>
      </c>
      <c r="J11" s="14">
        <f>D11-H11</f>
        <v>1562500</v>
      </c>
      <c r="K11" s="21">
        <f>I11+J11</f>
        <v>1771921.6948963634</v>
      </c>
      <c r="M11" s="29">
        <f>K2</f>
        <v>100000000</v>
      </c>
      <c r="N11" s="30">
        <f>(I-Service_Fee)/12*M11</f>
        <v>625000</v>
      </c>
      <c r="O11" s="31">
        <f>MIN(M11,I11)</f>
        <v>209421.69489636336</v>
      </c>
      <c r="P11" s="29">
        <f>K3</f>
        <v>50000000</v>
      </c>
      <c r="Q11" s="30">
        <f>(I-Service_Fee)/12*P11</f>
        <v>312500</v>
      </c>
      <c r="R11" s="30">
        <f>IF(M11-O11&gt;0,0,MIN(I11-O11,P11))</f>
        <v>0</v>
      </c>
      <c r="S11" s="29">
        <f>K4</f>
        <v>62500000</v>
      </c>
      <c r="T11" s="30">
        <f>(I-Service_Fee)/12*S11</f>
        <v>390624.99999999994</v>
      </c>
      <c r="U11" s="31">
        <f>IF(P11-R11&gt;0,0,MIN(I11-R11,S11))</f>
        <v>0</v>
      </c>
      <c r="V11" s="30">
        <f>K5</f>
        <v>37500000</v>
      </c>
      <c r="W11" s="30">
        <f>(I-Service_Fee)/12*V11</f>
        <v>234374.99999999997</v>
      </c>
      <c r="X11" s="31">
        <f>IF(S11-U11&gt;0,0,MIN(I11-U11,V11))</f>
        <v>0</v>
      </c>
      <c r="Y11" s="32"/>
      <c r="Z11" s="32">
        <v>1</v>
      </c>
      <c r="AA11" s="32">
        <f>SUM(N11:O11)</f>
        <v>834421.69489636342</v>
      </c>
      <c r="AB11" s="32">
        <f>SUM(Q11:R11)</f>
        <v>312500</v>
      </c>
      <c r="AC11" s="32">
        <f>SUM(T11:U11)</f>
        <v>390624.99999999994</v>
      </c>
      <c r="AD11" s="32">
        <f>SUM(W11:X11)</f>
        <v>234374.99999999997</v>
      </c>
    </row>
    <row r="12" spans="1:30" ht="15.75" thickBot="1" x14ac:dyDescent="0.3">
      <c r="A12" s="7">
        <v>2</v>
      </c>
      <c r="B12" s="14">
        <f>B11-I11</f>
        <v>249790578.30510363</v>
      </c>
      <c r="C12" s="19">
        <f>-PMT($C$6,$C$3-A11,B12,0)</f>
        <v>1834105.4188433918</v>
      </c>
      <c r="D12" s="14">
        <f t="shared" ref="D12:D75" si="0">B12*$C$6</f>
        <v>1665270.5220340244</v>
      </c>
      <c r="E12" s="15">
        <f t="shared" ref="E12:E75" si="1">ABS(C12-D12)</f>
        <v>168834.89680936746</v>
      </c>
      <c r="F12" s="17">
        <f>IF(time&lt;=30,1-(1-$F$3*time/30)^(1/12),1-(1-$F$3)^(1/12))</f>
        <v>3.3394601074221431E-4</v>
      </c>
      <c r="G12" s="16">
        <f t="shared" ref="G12:G75" si="2">F12*(B12-E12)</f>
        <v>83360.185405716504</v>
      </c>
      <c r="H12" s="14">
        <f t="shared" ref="H12:H75" si="3">$C$8*B12/12</f>
        <v>104079.40762712651</v>
      </c>
      <c r="I12" s="15">
        <f t="shared" ref="I12:I75" si="4">E12+G12</f>
        <v>252195.08221508397</v>
      </c>
      <c r="J12" s="14">
        <f t="shared" ref="J12:J75" si="5">D12-H12</f>
        <v>1561191.1144068979</v>
      </c>
      <c r="K12" s="21">
        <f t="shared" ref="K12:K75" si="6">I12+J12</f>
        <v>1813386.1966219819</v>
      </c>
      <c r="M12" s="33">
        <f>M11-O11</f>
        <v>99790578.30510363</v>
      </c>
      <c r="N12" s="30">
        <f>(I-Service_Fee)/12*M12</f>
        <v>623691.11440689769</v>
      </c>
      <c r="O12" s="35">
        <f t="shared" ref="O12:O75" si="7">MIN(M12,I12)</f>
        <v>252195.08221508397</v>
      </c>
      <c r="P12" s="33">
        <f>P11-R11</f>
        <v>50000000</v>
      </c>
      <c r="Q12" s="30">
        <f>(I-Service_Fee)/12*P12</f>
        <v>312500</v>
      </c>
      <c r="R12" s="34">
        <f t="shared" ref="R12:R75" si="8">IF(M12-O12&gt;0,0,MIN(I12-O12,P12))</f>
        <v>0</v>
      </c>
      <c r="S12" s="33">
        <f>S11-U11</f>
        <v>62500000</v>
      </c>
      <c r="T12" s="30">
        <f>(I-Service_Fee)/12*S12</f>
        <v>390624.99999999994</v>
      </c>
      <c r="U12" s="35">
        <f t="shared" ref="U12:U75" si="9">IF(P12-R12&gt;0,0,MIN(I12-R12,S12))</f>
        <v>0</v>
      </c>
      <c r="V12" s="34">
        <f>V11-X11</f>
        <v>37500000</v>
      </c>
      <c r="W12" s="30">
        <f>(I-Service_Fee)/12*V12</f>
        <v>234374.99999999997</v>
      </c>
      <c r="X12" s="35">
        <f>IF(S12-U12&gt;0,0,MIN(I12-U12,V12))</f>
        <v>0</v>
      </c>
      <c r="Y12" s="32"/>
      <c r="Z12" s="32">
        <f>Z11+1</f>
        <v>2</v>
      </c>
      <c r="AA12" s="32">
        <f>SUM(N12:O12)</f>
        <v>875886.19662198168</v>
      </c>
      <c r="AB12" s="32">
        <f>SUM(Q12:R12)</f>
        <v>312500</v>
      </c>
      <c r="AC12" s="32">
        <f>SUM(T12:U12)</f>
        <v>390624.99999999994</v>
      </c>
      <c r="AD12" s="32">
        <f>SUM(W12:X12)</f>
        <v>234374.99999999997</v>
      </c>
    </row>
    <row r="13" spans="1:30" ht="15.75" thickBot="1" x14ac:dyDescent="0.3">
      <c r="A13" s="7">
        <v>3</v>
      </c>
      <c r="B13" s="14">
        <f t="shared" ref="B13:B76" si="10">B12-I12</f>
        <v>249538383.22288856</v>
      </c>
      <c r="C13" s="19">
        <f t="shared" ref="C13:C76" si="11">-PMT($C$6,$C$3-A12,B13,0)</f>
        <v>1833492.9266554886</v>
      </c>
      <c r="D13" s="14">
        <f t="shared" si="0"/>
        <v>1663589.2214859237</v>
      </c>
      <c r="E13" s="15">
        <f t="shared" si="1"/>
        <v>169903.70516956481</v>
      </c>
      <c r="F13" s="17">
        <f>IF(time&lt;=30,1-(1-$F$3*time/30)^(1/12),1-(1-$F$3)^(1/12))</f>
        <v>5.0138029400215167E-4</v>
      </c>
      <c r="G13" s="16">
        <f t="shared" si="2"/>
        <v>125028.44157546348</v>
      </c>
      <c r="H13" s="14">
        <f t="shared" si="3"/>
        <v>103974.32634287023</v>
      </c>
      <c r="I13" s="15">
        <f t="shared" si="4"/>
        <v>294932.14674502832</v>
      </c>
      <c r="J13" s="14">
        <f t="shared" si="5"/>
        <v>1559614.8951430535</v>
      </c>
      <c r="K13" s="21">
        <f t="shared" si="6"/>
        <v>1854547.0418880819</v>
      </c>
      <c r="M13" s="33">
        <f t="shared" ref="M13:M76" si="12">M12-O12</f>
        <v>99538383.222888544</v>
      </c>
      <c r="N13" s="30">
        <f>(I-Service_Fee)/12*M13</f>
        <v>622114.89514305338</v>
      </c>
      <c r="O13" s="35">
        <f t="shared" si="7"/>
        <v>294932.14674502832</v>
      </c>
      <c r="P13" s="33">
        <f>P12-R12</f>
        <v>50000000</v>
      </c>
      <c r="Q13" s="30">
        <f>(I-Service_Fee)/12*P13</f>
        <v>312500</v>
      </c>
      <c r="R13" s="34">
        <f t="shared" si="8"/>
        <v>0</v>
      </c>
      <c r="S13" s="33">
        <f t="shared" ref="S13:S76" si="13">S12-U12</f>
        <v>62500000</v>
      </c>
      <c r="T13" s="30">
        <f>(I-Service_Fee)/12*S13</f>
        <v>390624.99999999994</v>
      </c>
      <c r="U13" s="35">
        <f t="shared" si="9"/>
        <v>0</v>
      </c>
      <c r="V13" s="34">
        <f t="shared" ref="V13:V76" si="14">V12-X12</f>
        <v>37500000</v>
      </c>
      <c r="W13" s="30">
        <f>(I-Service_Fee)/12*V13</f>
        <v>234374.99999999997</v>
      </c>
      <c r="X13" s="35">
        <f t="shared" ref="X13:X76" si="15">IF(S13-U13&gt;0,0,MIN(I13-U13,V13))</f>
        <v>0</v>
      </c>
      <c r="Y13" s="32"/>
      <c r="Z13" s="32">
        <f>Z12+1</f>
        <v>3</v>
      </c>
      <c r="AA13" s="32">
        <f t="shared" ref="AA13:AA76" si="16">SUM(N13:O13)</f>
        <v>917047.0418880817</v>
      </c>
      <c r="AB13" s="32">
        <f t="shared" ref="AB13:AB76" si="17">SUM(Q13:R13)</f>
        <v>312500</v>
      </c>
      <c r="AC13" s="32">
        <f t="shared" ref="AC13:AC76" si="18">SUM(T13:U13)</f>
        <v>390624.99999999994</v>
      </c>
      <c r="AD13" s="32">
        <f t="shared" ref="AD13:AD76" si="19">SUM(W13:X13)</f>
        <v>234374.99999999997</v>
      </c>
    </row>
    <row r="14" spans="1:30" ht="15.75" thickBot="1" x14ac:dyDescent="0.3">
      <c r="A14" s="7">
        <v>4</v>
      </c>
      <c r="B14" s="14">
        <f t="shared" si="10"/>
        <v>249243451.07614353</v>
      </c>
      <c r="C14" s="19">
        <f t="shared" si="11"/>
        <v>1832573.6494328715</v>
      </c>
      <c r="D14" s="14">
        <f t="shared" si="0"/>
        <v>1661623.0071742903</v>
      </c>
      <c r="E14" s="15">
        <f t="shared" si="1"/>
        <v>170950.64225858124</v>
      </c>
      <c r="F14" s="17">
        <f>IF(time&lt;=30,1-(1-$F$3*time/30)^(1/12),1-(1-$F$3)^(1/12))</f>
        <v>6.6912367827864916E-4</v>
      </c>
      <c r="G14" s="16">
        <f t="shared" si="2"/>
        <v>166660.30764838154</v>
      </c>
      <c r="H14" s="14">
        <f t="shared" si="3"/>
        <v>103851.43794839316</v>
      </c>
      <c r="I14" s="15">
        <f t="shared" si="4"/>
        <v>337610.94990696281</v>
      </c>
      <c r="J14" s="14">
        <f t="shared" si="5"/>
        <v>1557771.5692258971</v>
      </c>
      <c r="K14" s="21">
        <f t="shared" si="6"/>
        <v>1895382.51913286</v>
      </c>
      <c r="M14" s="33">
        <f t="shared" si="12"/>
        <v>99243451.076143518</v>
      </c>
      <c r="N14" s="30">
        <f>(I-Service_Fee)/12*M14</f>
        <v>620271.56922589696</v>
      </c>
      <c r="O14" s="35">
        <f t="shared" si="7"/>
        <v>337610.94990696281</v>
      </c>
      <c r="P14" s="33">
        <f t="shared" ref="P14:P77" si="20">P13-R13</f>
        <v>50000000</v>
      </c>
      <c r="Q14" s="30">
        <f>(I-Service_Fee)/12*P14</f>
        <v>312500</v>
      </c>
      <c r="R14" s="34">
        <f t="shared" si="8"/>
        <v>0</v>
      </c>
      <c r="S14" s="33">
        <f t="shared" si="13"/>
        <v>62500000</v>
      </c>
      <c r="T14" s="30">
        <f>(I-Service_Fee)/12*S14</f>
        <v>390624.99999999994</v>
      </c>
      <c r="U14" s="35">
        <f t="shared" si="9"/>
        <v>0</v>
      </c>
      <c r="V14" s="34">
        <f t="shared" si="14"/>
        <v>37500000</v>
      </c>
      <c r="W14" s="30">
        <f>(I-Service_Fee)/12*V14</f>
        <v>234374.99999999997</v>
      </c>
      <c r="X14" s="35">
        <f t="shared" si="15"/>
        <v>0</v>
      </c>
      <c r="Y14" s="32"/>
      <c r="Z14" s="32">
        <f t="shared" ref="Z14:Z77" si="21">Z13+1</f>
        <v>4</v>
      </c>
      <c r="AA14" s="32">
        <f t="shared" si="16"/>
        <v>957882.51913285977</v>
      </c>
      <c r="AB14" s="32">
        <f t="shared" si="17"/>
        <v>312500</v>
      </c>
      <c r="AC14" s="32">
        <f t="shared" si="18"/>
        <v>390624.99999999994</v>
      </c>
      <c r="AD14" s="32">
        <f t="shared" si="19"/>
        <v>234374.99999999997</v>
      </c>
    </row>
    <row r="15" spans="1:30" ht="15.75" thickBot="1" x14ac:dyDescent="0.3">
      <c r="A15" s="7">
        <v>5</v>
      </c>
      <c r="B15" s="14">
        <f t="shared" si="10"/>
        <v>248905840.12623656</v>
      </c>
      <c r="C15" s="19">
        <f t="shared" si="11"/>
        <v>1831347.4310118463</v>
      </c>
      <c r="D15" s="14">
        <f t="shared" si="0"/>
        <v>1659372.2675082439</v>
      </c>
      <c r="E15" s="15">
        <f t="shared" si="1"/>
        <v>171975.16350360238</v>
      </c>
      <c r="F15" s="17">
        <f>IF(time&lt;=30,1-(1-$F$3*time/30)^(1/12),1-(1-$F$3)^(1/12))</f>
        <v>8.3717735912058888E-4</v>
      </c>
      <c r="G15" s="16">
        <f t="shared" si="2"/>
        <v>208234.36019335795</v>
      </c>
      <c r="H15" s="14">
        <f t="shared" si="3"/>
        <v>103710.76671926524</v>
      </c>
      <c r="I15" s="15">
        <f t="shared" si="4"/>
        <v>380209.5236969603</v>
      </c>
      <c r="J15" s="14">
        <f t="shared" si="5"/>
        <v>1555661.5007889788</v>
      </c>
      <c r="K15" s="21">
        <f t="shared" si="6"/>
        <v>1935871.0244859392</v>
      </c>
      <c r="M15" s="33">
        <f t="shared" si="12"/>
        <v>98905840.126236558</v>
      </c>
      <c r="N15" s="30">
        <f>(I-Service_Fee)/12*M15</f>
        <v>618161.50078897842</v>
      </c>
      <c r="O15" s="35">
        <f t="shared" si="7"/>
        <v>380209.5236969603</v>
      </c>
      <c r="P15" s="33">
        <f t="shared" si="20"/>
        <v>50000000</v>
      </c>
      <c r="Q15" s="30">
        <f>(I-Service_Fee)/12*P15</f>
        <v>312500</v>
      </c>
      <c r="R15" s="34">
        <f t="shared" si="8"/>
        <v>0</v>
      </c>
      <c r="S15" s="33">
        <f t="shared" si="13"/>
        <v>62500000</v>
      </c>
      <c r="T15" s="30">
        <f>(I-Service_Fee)/12*S15</f>
        <v>390624.99999999994</v>
      </c>
      <c r="U15" s="35">
        <f t="shared" si="9"/>
        <v>0</v>
      </c>
      <c r="V15" s="34">
        <f t="shared" si="14"/>
        <v>37500000</v>
      </c>
      <c r="W15" s="30">
        <f>(I-Service_Fee)/12*V15</f>
        <v>234374.99999999997</v>
      </c>
      <c r="X15" s="35">
        <f t="shared" si="15"/>
        <v>0</v>
      </c>
      <c r="Y15" s="32"/>
      <c r="Z15" s="32">
        <f t="shared" si="21"/>
        <v>5</v>
      </c>
      <c r="AA15" s="32">
        <f t="shared" si="16"/>
        <v>998371.02448593872</v>
      </c>
      <c r="AB15" s="32">
        <f t="shared" si="17"/>
        <v>312500</v>
      </c>
      <c r="AC15" s="32">
        <f t="shared" si="18"/>
        <v>390624.99999999994</v>
      </c>
      <c r="AD15" s="32">
        <f t="shared" si="19"/>
        <v>234374.99999999997</v>
      </c>
    </row>
    <row r="16" spans="1:30" ht="15.75" thickBot="1" x14ac:dyDescent="0.3">
      <c r="A16" s="7">
        <v>6</v>
      </c>
      <c r="B16" s="14">
        <f t="shared" si="10"/>
        <v>248525630.6025396</v>
      </c>
      <c r="C16" s="19">
        <f t="shared" si="11"/>
        <v>1829814.2684059192</v>
      </c>
      <c r="D16" s="14">
        <f t="shared" si="0"/>
        <v>1656837.5373502641</v>
      </c>
      <c r="E16" s="15">
        <f t="shared" si="1"/>
        <v>172976.73105565505</v>
      </c>
      <c r="F16" s="17">
        <f>IF(time&lt;=30,1-(1-$F$3*time/30)^(1/12),1-(1-$F$3)^(1/12))</f>
        <v>1.0055425391276573E-3</v>
      </c>
      <c r="G16" s="16">
        <f t="shared" si="2"/>
        <v>249729.15817302419</v>
      </c>
      <c r="H16" s="14">
        <f t="shared" si="3"/>
        <v>103552.34608439151</v>
      </c>
      <c r="I16" s="15">
        <f t="shared" si="4"/>
        <v>422705.88922867924</v>
      </c>
      <c r="J16" s="14">
        <f t="shared" si="5"/>
        <v>1553285.1912658727</v>
      </c>
      <c r="K16" s="21">
        <f t="shared" si="6"/>
        <v>1975991.0804945519</v>
      </c>
      <c r="M16" s="33">
        <f t="shared" si="12"/>
        <v>98525630.602539599</v>
      </c>
      <c r="N16" s="30">
        <f>(I-Service_Fee)/12*M16</f>
        <v>615785.19126587245</v>
      </c>
      <c r="O16" s="35">
        <f t="shared" si="7"/>
        <v>422705.88922867924</v>
      </c>
      <c r="P16" s="33">
        <f t="shared" si="20"/>
        <v>50000000</v>
      </c>
      <c r="Q16" s="30">
        <f>(I-Service_Fee)/12*P16</f>
        <v>312500</v>
      </c>
      <c r="R16" s="34">
        <f t="shared" si="8"/>
        <v>0</v>
      </c>
      <c r="S16" s="33">
        <f t="shared" si="13"/>
        <v>62500000</v>
      </c>
      <c r="T16" s="30">
        <f>(I-Service_Fee)/12*S16</f>
        <v>390624.99999999994</v>
      </c>
      <c r="U16" s="35">
        <f t="shared" si="9"/>
        <v>0</v>
      </c>
      <c r="V16" s="34">
        <f t="shared" si="14"/>
        <v>37500000</v>
      </c>
      <c r="W16" s="30">
        <f>(I-Service_Fee)/12*V16</f>
        <v>234374.99999999997</v>
      </c>
      <c r="X16" s="35">
        <f t="shared" si="15"/>
        <v>0</v>
      </c>
      <c r="Y16" s="32"/>
      <c r="Z16" s="32">
        <f t="shared" si="21"/>
        <v>6</v>
      </c>
      <c r="AA16" s="32">
        <f t="shared" si="16"/>
        <v>1038491.0804945517</v>
      </c>
      <c r="AB16" s="32">
        <f t="shared" si="17"/>
        <v>312500</v>
      </c>
      <c r="AC16" s="32">
        <f t="shared" si="18"/>
        <v>390624.99999999994</v>
      </c>
      <c r="AD16" s="32">
        <f t="shared" si="19"/>
        <v>234374.99999999997</v>
      </c>
    </row>
    <row r="17" spans="1:30" ht="15.75" thickBot="1" x14ac:dyDescent="0.3">
      <c r="A17" s="7">
        <v>7</v>
      </c>
      <c r="B17" s="14">
        <f t="shared" si="10"/>
        <v>248102924.71331093</v>
      </c>
      <c r="C17" s="19">
        <f t="shared" si="11"/>
        <v>1827974.3123203341</v>
      </c>
      <c r="D17" s="14">
        <f t="shared" si="0"/>
        <v>1654019.4980887396</v>
      </c>
      <c r="E17" s="15">
        <f t="shared" si="1"/>
        <v>173954.81423159456</v>
      </c>
      <c r="F17" s="17">
        <f>IF(time&lt;=30,1-(1-$F$3*time/30)^(1/12),1-(1-$F$3)^(1/12))</f>
        <v>1.1742204280067448E-3</v>
      </c>
      <c r="G17" s="16">
        <f t="shared" si="2"/>
        <v>291123.26115016825</v>
      </c>
      <c r="H17" s="14">
        <f t="shared" si="3"/>
        <v>103376.21863054622</v>
      </c>
      <c r="I17" s="15">
        <f t="shared" si="4"/>
        <v>465078.07538176281</v>
      </c>
      <c r="J17" s="14">
        <f t="shared" si="5"/>
        <v>1550643.2794581933</v>
      </c>
      <c r="K17" s="21">
        <f t="shared" si="6"/>
        <v>2015721.3548399562</v>
      </c>
      <c r="M17" s="33">
        <f t="shared" si="12"/>
        <v>98102924.713310927</v>
      </c>
      <c r="N17" s="30">
        <f>(I-Service_Fee)/12*M17</f>
        <v>613143.27945819322</v>
      </c>
      <c r="O17" s="35">
        <f t="shared" si="7"/>
        <v>465078.07538176281</v>
      </c>
      <c r="P17" s="33">
        <f t="shared" si="20"/>
        <v>50000000</v>
      </c>
      <c r="Q17" s="30">
        <f>(I-Service_Fee)/12*P17</f>
        <v>312500</v>
      </c>
      <c r="R17" s="34">
        <f t="shared" si="8"/>
        <v>0</v>
      </c>
      <c r="S17" s="33">
        <f t="shared" si="13"/>
        <v>62500000</v>
      </c>
      <c r="T17" s="30">
        <f>(I-Service_Fee)/12*S17</f>
        <v>390624.99999999994</v>
      </c>
      <c r="U17" s="35">
        <f t="shared" si="9"/>
        <v>0</v>
      </c>
      <c r="V17" s="34">
        <f t="shared" si="14"/>
        <v>37500000</v>
      </c>
      <c r="W17" s="30">
        <f>(I-Service_Fee)/12*V17</f>
        <v>234374.99999999997</v>
      </c>
      <c r="X17" s="35">
        <f t="shared" si="15"/>
        <v>0</v>
      </c>
      <c r="Y17" s="32"/>
      <c r="Z17" s="32">
        <f t="shared" si="21"/>
        <v>7</v>
      </c>
      <c r="AA17" s="32">
        <f t="shared" si="16"/>
        <v>1078221.3548399559</v>
      </c>
      <c r="AB17" s="32">
        <f t="shared" si="17"/>
        <v>312500</v>
      </c>
      <c r="AC17" s="32">
        <f t="shared" si="18"/>
        <v>390624.99999999994</v>
      </c>
      <c r="AD17" s="32">
        <f t="shared" si="19"/>
        <v>234374.99999999997</v>
      </c>
    </row>
    <row r="18" spans="1:30" ht="15.75" thickBot="1" x14ac:dyDescent="0.3">
      <c r="A18" s="7">
        <v>8</v>
      </c>
      <c r="B18" s="14">
        <f t="shared" si="10"/>
        <v>247637846.63792917</v>
      </c>
      <c r="C18" s="19">
        <f t="shared" si="11"/>
        <v>1825827.8675409362</v>
      </c>
      <c r="D18" s="14">
        <f t="shared" si="0"/>
        <v>1650918.9775861946</v>
      </c>
      <c r="E18" s="15">
        <f t="shared" si="1"/>
        <v>174908.88995474158</v>
      </c>
      <c r="F18" s="17">
        <f>IF(time&lt;=30,1-(1-$F$3*time/30)^(1/12),1-(1-$F$3)^(1/12))</f>
        <v>1.3432122426282334E-3</v>
      </c>
      <c r="G18" s="16">
        <f t="shared" si="2"/>
        <v>332395.24757982761</v>
      </c>
      <c r="H18" s="14">
        <f t="shared" si="3"/>
        <v>103182.43609913717</v>
      </c>
      <c r="I18" s="15">
        <f t="shared" si="4"/>
        <v>507304.13753456919</v>
      </c>
      <c r="J18" s="14">
        <f t="shared" si="5"/>
        <v>1547736.5414870575</v>
      </c>
      <c r="K18" s="21">
        <f t="shared" si="6"/>
        <v>2055040.6790216267</v>
      </c>
      <c r="M18" s="33">
        <f t="shared" si="12"/>
        <v>97637846.637929171</v>
      </c>
      <c r="N18" s="30">
        <f>(I-Service_Fee)/12*M18</f>
        <v>610236.54148705723</v>
      </c>
      <c r="O18" s="35">
        <f t="shared" si="7"/>
        <v>507304.13753456919</v>
      </c>
      <c r="P18" s="33">
        <f t="shared" si="20"/>
        <v>50000000</v>
      </c>
      <c r="Q18" s="30">
        <f>(I-Service_Fee)/12*P18</f>
        <v>312500</v>
      </c>
      <c r="R18" s="34">
        <f t="shared" si="8"/>
        <v>0</v>
      </c>
      <c r="S18" s="33">
        <f t="shared" si="13"/>
        <v>62500000</v>
      </c>
      <c r="T18" s="30">
        <f>(I-Service_Fee)/12*S18</f>
        <v>390624.99999999994</v>
      </c>
      <c r="U18" s="35">
        <f t="shared" si="9"/>
        <v>0</v>
      </c>
      <c r="V18" s="34">
        <f t="shared" si="14"/>
        <v>37500000</v>
      </c>
      <c r="W18" s="30">
        <f>(I-Service_Fee)/12*V18</f>
        <v>234374.99999999997</v>
      </c>
      <c r="X18" s="35">
        <f t="shared" si="15"/>
        <v>0</v>
      </c>
      <c r="Y18" s="32"/>
      <c r="Z18" s="32">
        <f t="shared" si="21"/>
        <v>8</v>
      </c>
      <c r="AA18" s="32">
        <f t="shared" si="16"/>
        <v>1117540.6790216265</v>
      </c>
      <c r="AB18" s="32">
        <f t="shared" si="17"/>
        <v>312500</v>
      </c>
      <c r="AC18" s="32">
        <f t="shared" si="18"/>
        <v>390624.99999999994</v>
      </c>
      <c r="AD18" s="32">
        <f t="shared" si="19"/>
        <v>234374.99999999997</v>
      </c>
    </row>
    <row r="19" spans="1:30" ht="15.75" thickBot="1" x14ac:dyDescent="0.3">
      <c r="A19" s="7">
        <v>9</v>
      </c>
      <c r="B19" s="14">
        <f t="shared" si="10"/>
        <v>247130542.50039461</v>
      </c>
      <c r="C19" s="19">
        <f t="shared" si="11"/>
        <v>1823375.3931963234</v>
      </c>
      <c r="D19" s="14">
        <f t="shared" si="0"/>
        <v>1647536.9500026309</v>
      </c>
      <c r="E19" s="15">
        <f t="shared" si="1"/>
        <v>175838.44319369248</v>
      </c>
      <c r="F19" s="17">
        <f>IF(time&lt;=30,1-(1-$F$3*time/30)^(1/12),1-(1-$F$3)^(1/12))</f>
        <v>1.5125192070827298E-3</v>
      </c>
      <c r="G19" s="16">
        <f t="shared" si="2"/>
        <v>373523.73316594772</v>
      </c>
      <c r="H19" s="14">
        <f t="shared" si="3"/>
        <v>102971.05937516443</v>
      </c>
      <c r="I19" s="15">
        <f t="shared" si="4"/>
        <v>549362.1763596402</v>
      </c>
      <c r="J19" s="14">
        <f t="shared" si="5"/>
        <v>1544565.8906274666</v>
      </c>
      <c r="K19" s="21">
        <f t="shared" si="6"/>
        <v>2093928.0669871068</v>
      </c>
      <c r="M19" s="33">
        <f t="shared" si="12"/>
        <v>97130542.500394598</v>
      </c>
      <c r="N19" s="30">
        <f>(I-Service_Fee)/12*M19</f>
        <v>607065.89062746614</v>
      </c>
      <c r="O19" s="35">
        <f t="shared" si="7"/>
        <v>549362.1763596402</v>
      </c>
      <c r="P19" s="33">
        <f t="shared" si="20"/>
        <v>50000000</v>
      </c>
      <c r="Q19" s="30">
        <f>(I-Service_Fee)/12*P19</f>
        <v>312500</v>
      </c>
      <c r="R19" s="34">
        <f t="shared" si="8"/>
        <v>0</v>
      </c>
      <c r="S19" s="33">
        <f t="shared" si="13"/>
        <v>62500000</v>
      </c>
      <c r="T19" s="30">
        <f>(I-Service_Fee)/12*S19</f>
        <v>390624.99999999994</v>
      </c>
      <c r="U19" s="35">
        <f t="shared" si="9"/>
        <v>0</v>
      </c>
      <c r="V19" s="34">
        <f t="shared" si="14"/>
        <v>37500000</v>
      </c>
      <c r="W19" s="30">
        <f>(I-Service_Fee)/12*V19</f>
        <v>234374.99999999997</v>
      </c>
      <c r="X19" s="35">
        <f t="shared" si="15"/>
        <v>0</v>
      </c>
      <c r="Y19" s="32"/>
      <c r="Z19" s="32">
        <f t="shared" si="21"/>
        <v>9</v>
      </c>
      <c r="AA19" s="32">
        <f t="shared" si="16"/>
        <v>1156428.0669871063</v>
      </c>
      <c r="AB19" s="32">
        <f t="shared" si="17"/>
        <v>312500</v>
      </c>
      <c r="AC19" s="32">
        <f t="shared" si="18"/>
        <v>390624.99999999994</v>
      </c>
      <c r="AD19" s="32">
        <f t="shared" si="19"/>
        <v>234374.99999999997</v>
      </c>
    </row>
    <row r="20" spans="1:30" ht="15.75" thickBot="1" x14ac:dyDescent="0.3">
      <c r="A20" s="7">
        <v>10</v>
      </c>
      <c r="B20" s="14">
        <f t="shared" si="10"/>
        <v>246581180.32403496</v>
      </c>
      <c r="C20" s="19">
        <f t="shared" si="11"/>
        <v>1820617.5028923918</v>
      </c>
      <c r="D20" s="14">
        <f t="shared" si="0"/>
        <v>1643874.5354935664</v>
      </c>
      <c r="E20" s="15">
        <f t="shared" si="1"/>
        <v>176742.96739882533</v>
      </c>
      <c r="F20" s="17">
        <f>IF(time&lt;=30,1-(1-$F$3*time/30)^(1/12),1-(1-$F$3)^(1/12))</f>
        <v>1.6821425527395739E-3</v>
      </c>
      <c r="G20" s="16">
        <f t="shared" si="2"/>
        <v>414487.38926145033</v>
      </c>
      <c r="H20" s="14">
        <f t="shared" si="3"/>
        <v>102742.1584683479</v>
      </c>
      <c r="I20" s="15">
        <f t="shared" si="4"/>
        <v>591230.35666027572</v>
      </c>
      <c r="J20" s="14">
        <f t="shared" si="5"/>
        <v>1541132.3770252184</v>
      </c>
      <c r="K20" s="21">
        <f t="shared" si="6"/>
        <v>2132362.7336854944</v>
      </c>
      <c r="M20" s="33">
        <f t="shared" si="12"/>
        <v>96581180.324034959</v>
      </c>
      <c r="N20" s="30">
        <f>(I-Service_Fee)/12*M20</f>
        <v>603632.37702521845</v>
      </c>
      <c r="O20" s="35">
        <f t="shared" si="7"/>
        <v>591230.35666027572</v>
      </c>
      <c r="P20" s="33">
        <f t="shared" si="20"/>
        <v>50000000</v>
      </c>
      <c r="Q20" s="30">
        <f>(I-Service_Fee)/12*P20</f>
        <v>312500</v>
      </c>
      <c r="R20" s="34">
        <f t="shared" si="8"/>
        <v>0</v>
      </c>
      <c r="S20" s="33">
        <f t="shared" si="13"/>
        <v>62500000</v>
      </c>
      <c r="T20" s="30">
        <f>(I-Service_Fee)/12*S20</f>
        <v>390624.99999999994</v>
      </c>
      <c r="U20" s="35">
        <f t="shared" si="9"/>
        <v>0</v>
      </c>
      <c r="V20" s="34">
        <f t="shared" si="14"/>
        <v>37500000</v>
      </c>
      <c r="W20" s="30">
        <f>(I-Service_Fee)/12*V20</f>
        <v>234374.99999999997</v>
      </c>
      <c r="X20" s="35">
        <f t="shared" si="15"/>
        <v>0</v>
      </c>
      <c r="Y20" s="32"/>
      <c r="Z20" s="32">
        <f t="shared" si="21"/>
        <v>10</v>
      </c>
      <c r="AA20" s="32">
        <f t="shared" si="16"/>
        <v>1194862.7336854942</v>
      </c>
      <c r="AB20" s="32">
        <f t="shared" si="17"/>
        <v>312500</v>
      </c>
      <c r="AC20" s="32">
        <f t="shared" si="18"/>
        <v>390624.99999999994</v>
      </c>
      <c r="AD20" s="32">
        <f t="shared" si="19"/>
        <v>234374.99999999997</v>
      </c>
    </row>
    <row r="21" spans="1:30" ht="15.75" thickBot="1" x14ac:dyDescent="0.3">
      <c r="A21" s="7">
        <v>11</v>
      </c>
      <c r="B21" s="14">
        <f t="shared" si="10"/>
        <v>245989949.96737468</v>
      </c>
      <c r="C21" s="19">
        <f t="shared" si="11"/>
        <v>1817554.9647185144</v>
      </c>
      <c r="D21" s="14">
        <f t="shared" si="0"/>
        <v>1639932.999782498</v>
      </c>
      <c r="E21" s="15">
        <f t="shared" si="1"/>
        <v>177621.96493601636</v>
      </c>
      <c r="F21" s="17">
        <f>IF(time&lt;=30,1-(1-$F$3*time/30)^(1/12),1-(1-$F$3)^(1/12))</f>
        <v>1.8520835183041262E-3</v>
      </c>
      <c r="G21" s="16">
        <f t="shared" si="2"/>
        <v>455264.96128928446</v>
      </c>
      <c r="H21" s="14">
        <f t="shared" si="3"/>
        <v>102495.81248640612</v>
      </c>
      <c r="I21" s="15">
        <f t="shared" si="4"/>
        <v>632886.92622530088</v>
      </c>
      <c r="J21" s="14">
        <f t="shared" si="5"/>
        <v>1537437.1872960918</v>
      </c>
      <c r="K21" s="21">
        <f t="shared" si="6"/>
        <v>2170324.1135213925</v>
      </c>
      <c r="M21" s="33">
        <f t="shared" si="12"/>
        <v>95989949.967374682</v>
      </c>
      <c r="N21" s="30">
        <f>(I-Service_Fee)/12*M21</f>
        <v>599937.1872960917</v>
      </c>
      <c r="O21" s="35">
        <f t="shared" si="7"/>
        <v>632886.92622530088</v>
      </c>
      <c r="P21" s="33">
        <f t="shared" si="20"/>
        <v>50000000</v>
      </c>
      <c r="Q21" s="30">
        <f>(I-Service_Fee)/12*P21</f>
        <v>312500</v>
      </c>
      <c r="R21" s="34">
        <f t="shared" si="8"/>
        <v>0</v>
      </c>
      <c r="S21" s="33">
        <f t="shared" si="13"/>
        <v>62500000</v>
      </c>
      <c r="T21" s="30">
        <f>(I-Service_Fee)/12*S21</f>
        <v>390624.99999999994</v>
      </c>
      <c r="U21" s="35">
        <f t="shared" si="9"/>
        <v>0</v>
      </c>
      <c r="V21" s="34">
        <f t="shared" si="14"/>
        <v>37500000</v>
      </c>
      <c r="W21" s="30">
        <f>(I-Service_Fee)/12*V21</f>
        <v>234374.99999999997</v>
      </c>
      <c r="X21" s="35">
        <f t="shared" si="15"/>
        <v>0</v>
      </c>
      <c r="Y21" s="32"/>
      <c r="Z21" s="32">
        <f t="shared" si="21"/>
        <v>11</v>
      </c>
      <c r="AA21" s="32">
        <f t="shared" si="16"/>
        <v>1232824.1135213925</v>
      </c>
      <c r="AB21" s="32">
        <f t="shared" si="17"/>
        <v>312500</v>
      </c>
      <c r="AC21" s="32">
        <f t="shared" si="18"/>
        <v>390624.99999999994</v>
      </c>
      <c r="AD21" s="32">
        <f t="shared" si="19"/>
        <v>234374.99999999997</v>
      </c>
    </row>
    <row r="22" spans="1:30" ht="15.75" thickBot="1" x14ac:dyDescent="0.3">
      <c r="A22" s="7">
        <v>12</v>
      </c>
      <c r="B22" s="14">
        <f t="shared" si="10"/>
        <v>245357063.04114938</v>
      </c>
      <c r="C22" s="19">
        <f t="shared" si="11"/>
        <v>1814188.7011247473</v>
      </c>
      <c r="D22" s="14">
        <f t="shared" si="0"/>
        <v>1635713.7536076626</v>
      </c>
      <c r="E22" s="15">
        <f t="shared" si="1"/>
        <v>178474.94751708466</v>
      </c>
      <c r="F22" s="17">
        <f>IF(time&lt;=30,1-(1-$F$3*time/30)^(1/12),1-(1-$F$3)^(1/12))</f>
        <v>2.0223433498771648E-3</v>
      </c>
      <c r="G22" s="16">
        <f t="shared" si="2"/>
        <v>495835.28716342984</v>
      </c>
      <c r="H22" s="14">
        <f t="shared" si="3"/>
        <v>102232.10960047891</v>
      </c>
      <c r="I22" s="15">
        <f t="shared" si="4"/>
        <v>674310.23468051455</v>
      </c>
      <c r="J22" s="14">
        <f t="shared" si="5"/>
        <v>1533481.6440071836</v>
      </c>
      <c r="K22" s="21">
        <f t="shared" si="6"/>
        <v>2207791.8786876984</v>
      </c>
      <c r="M22" s="33">
        <f t="shared" si="12"/>
        <v>95357063.041149378</v>
      </c>
      <c r="N22" s="30">
        <f>(I-Service_Fee)/12*M22</f>
        <v>595981.64400718361</v>
      </c>
      <c r="O22" s="35">
        <f t="shared" si="7"/>
        <v>674310.23468051455</v>
      </c>
      <c r="P22" s="33">
        <f t="shared" si="20"/>
        <v>50000000</v>
      </c>
      <c r="Q22" s="30">
        <f>(I-Service_Fee)/12*P22</f>
        <v>312500</v>
      </c>
      <c r="R22" s="34">
        <f t="shared" si="8"/>
        <v>0</v>
      </c>
      <c r="S22" s="33">
        <f t="shared" si="13"/>
        <v>62500000</v>
      </c>
      <c r="T22" s="30">
        <f>(I-Service_Fee)/12*S22</f>
        <v>390624.99999999994</v>
      </c>
      <c r="U22" s="35">
        <f t="shared" si="9"/>
        <v>0</v>
      </c>
      <c r="V22" s="34">
        <f t="shared" si="14"/>
        <v>37500000</v>
      </c>
      <c r="W22" s="30">
        <f>(I-Service_Fee)/12*V22</f>
        <v>234374.99999999997</v>
      </c>
      <c r="X22" s="35">
        <f t="shared" si="15"/>
        <v>0</v>
      </c>
      <c r="Y22" s="32"/>
      <c r="Z22" s="32">
        <f t="shared" si="21"/>
        <v>12</v>
      </c>
      <c r="AA22" s="32">
        <f t="shared" si="16"/>
        <v>1270291.8786876982</v>
      </c>
      <c r="AB22" s="32">
        <f t="shared" si="17"/>
        <v>312500</v>
      </c>
      <c r="AC22" s="32">
        <f t="shared" si="18"/>
        <v>390624.99999999994</v>
      </c>
      <c r="AD22" s="32">
        <f t="shared" si="19"/>
        <v>234374.99999999997</v>
      </c>
    </row>
    <row r="23" spans="1:30" ht="15.75" thickBot="1" x14ac:dyDescent="0.3">
      <c r="A23" s="7">
        <v>13</v>
      </c>
      <c r="B23" s="14">
        <f t="shared" si="10"/>
        <v>244682752.80646887</v>
      </c>
      <c r="C23" s="19">
        <f t="shared" si="11"/>
        <v>1810519.7886696053</v>
      </c>
      <c r="D23" s="14">
        <f t="shared" si="0"/>
        <v>1631218.352043126</v>
      </c>
      <c r="E23" s="15">
        <f t="shared" si="1"/>
        <v>179301.43662647926</v>
      </c>
      <c r="F23" s="17">
        <f>IF(time&lt;=30,1-(1-$F$3*time/30)^(1/12),1-(1-$F$3)^(1/12))</f>
        <v>2.1929233010143934E-3</v>
      </c>
      <c r="G23" s="16">
        <f t="shared" si="2"/>
        <v>536177.31568736699</v>
      </c>
      <c r="H23" s="14">
        <f t="shared" si="3"/>
        <v>101951.14700269536</v>
      </c>
      <c r="I23" s="15">
        <f t="shared" si="4"/>
        <v>715478.75231384626</v>
      </c>
      <c r="J23" s="14">
        <f t="shared" si="5"/>
        <v>1529267.2050404307</v>
      </c>
      <c r="K23" s="21">
        <f t="shared" si="6"/>
        <v>2244745.9573542769</v>
      </c>
      <c r="M23" s="33">
        <f t="shared" si="12"/>
        <v>94682752.806468859</v>
      </c>
      <c r="N23" s="30">
        <f>(I-Service_Fee)/12*M23</f>
        <v>591767.2050404303</v>
      </c>
      <c r="O23" s="35">
        <f t="shared" si="7"/>
        <v>715478.75231384626</v>
      </c>
      <c r="P23" s="33">
        <f t="shared" si="20"/>
        <v>50000000</v>
      </c>
      <c r="Q23" s="30">
        <f>(I-Service_Fee)/12*P23</f>
        <v>312500</v>
      </c>
      <c r="R23" s="34">
        <f t="shared" si="8"/>
        <v>0</v>
      </c>
      <c r="S23" s="33">
        <f t="shared" si="13"/>
        <v>62500000</v>
      </c>
      <c r="T23" s="30">
        <f>(I-Service_Fee)/12*S23</f>
        <v>390624.99999999994</v>
      </c>
      <c r="U23" s="35">
        <f t="shared" si="9"/>
        <v>0</v>
      </c>
      <c r="V23" s="34">
        <f t="shared" si="14"/>
        <v>37500000</v>
      </c>
      <c r="W23" s="30">
        <f>(I-Service_Fee)/12*V23</f>
        <v>234374.99999999997</v>
      </c>
      <c r="X23" s="35">
        <f t="shared" si="15"/>
        <v>0</v>
      </c>
      <c r="Y23" s="32"/>
      <c r="Z23" s="32">
        <f t="shared" si="21"/>
        <v>13</v>
      </c>
      <c r="AA23" s="32">
        <f t="shared" si="16"/>
        <v>1307245.9573542764</v>
      </c>
      <c r="AB23" s="32">
        <f t="shared" si="17"/>
        <v>312500</v>
      </c>
      <c r="AC23" s="32">
        <f t="shared" si="18"/>
        <v>390624.99999999994</v>
      </c>
      <c r="AD23" s="32">
        <f t="shared" si="19"/>
        <v>234374.99999999997</v>
      </c>
    </row>
    <row r="24" spans="1:30" ht="15.75" thickBot="1" x14ac:dyDescent="0.3">
      <c r="A24" s="7">
        <v>14</v>
      </c>
      <c r="B24" s="14">
        <f t="shared" si="10"/>
        <v>243967274.05415502</v>
      </c>
      <c r="C24" s="19">
        <f t="shared" si="11"/>
        <v>1806549.4576380842</v>
      </c>
      <c r="D24" s="14">
        <f t="shared" si="0"/>
        <v>1626448.4936943669</v>
      </c>
      <c r="E24" s="15">
        <f t="shared" si="1"/>
        <v>180100.9639437173</v>
      </c>
      <c r="F24" s="17">
        <f>IF(time&lt;=30,1-(1-$F$3*time/30)^(1/12),1-(1-$F$3)^(1/12))</f>
        <v>2.3638246327857271E-3</v>
      </c>
      <c r="G24" s="16">
        <f t="shared" si="2"/>
        <v>576270.12490783923</v>
      </c>
      <c r="H24" s="14">
        <f t="shared" si="3"/>
        <v>101653.03085589793</v>
      </c>
      <c r="I24" s="15">
        <f t="shared" si="4"/>
        <v>756371.08885155653</v>
      </c>
      <c r="J24" s="14">
        <f t="shared" si="5"/>
        <v>1524795.4628384691</v>
      </c>
      <c r="K24" s="21">
        <f t="shared" si="6"/>
        <v>2281166.5516900257</v>
      </c>
      <c r="M24" s="33">
        <f t="shared" si="12"/>
        <v>93967274.054155007</v>
      </c>
      <c r="N24" s="30">
        <f>(I-Service_Fee)/12*M24</f>
        <v>587295.46283846872</v>
      </c>
      <c r="O24" s="35">
        <f t="shared" si="7"/>
        <v>756371.08885155653</v>
      </c>
      <c r="P24" s="33">
        <f t="shared" si="20"/>
        <v>50000000</v>
      </c>
      <c r="Q24" s="30">
        <f>(I-Service_Fee)/12*P24</f>
        <v>312500</v>
      </c>
      <c r="R24" s="34">
        <f t="shared" si="8"/>
        <v>0</v>
      </c>
      <c r="S24" s="33">
        <f t="shared" si="13"/>
        <v>62500000</v>
      </c>
      <c r="T24" s="30">
        <f>(I-Service_Fee)/12*S24</f>
        <v>390624.99999999994</v>
      </c>
      <c r="U24" s="35">
        <f t="shared" si="9"/>
        <v>0</v>
      </c>
      <c r="V24" s="34">
        <f t="shared" si="14"/>
        <v>37500000</v>
      </c>
      <c r="W24" s="30">
        <f>(I-Service_Fee)/12*V24</f>
        <v>234374.99999999997</v>
      </c>
      <c r="X24" s="35">
        <f t="shared" si="15"/>
        <v>0</v>
      </c>
      <c r="Y24" s="32"/>
      <c r="Z24" s="32">
        <f t="shared" si="21"/>
        <v>14</v>
      </c>
      <c r="AA24" s="32">
        <f t="shared" si="16"/>
        <v>1343666.5516900253</v>
      </c>
      <c r="AB24" s="32">
        <f t="shared" si="17"/>
        <v>312500</v>
      </c>
      <c r="AC24" s="32">
        <f t="shared" si="18"/>
        <v>390624.99999999994</v>
      </c>
      <c r="AD24" s="32">
        <f t="shared" si="19"/>
        <v>234374.99999999997</v>
      </c>
    </row>
    <row r="25" spans="1:30" ht="15.75" thickBot="1" x14ac:dyDescent="0.3">
      <c r="A25" s="7">
        <v>15</v>
      </c>
      <c r="B25" s="14">
        <f t="shared" si="10"/>
        <v>243210902.96530345</v>
      </c>
      <c r="C25" s="19">
        <f t="shared" si="11"/>
        <v>1802279.0915297731</v>
      </c>
      <c r="D25" s="14">
        <f t="shared" si="0"/>
        <v>1621406.0197686898</v>
      </c>
      <c r="E25" s="15">
        <f t="shared" si="1"/>
        <v>180873.07176108332</v>
      </c>
      <c r="F25" s="17">
        <f>IF(time&lt;=30,1-(1-$F$3*time/30)^(1/12),1-(1-$F$3)^(1/12))</f>
        <v>2.5350486138366879E-3</v>
      </c>
      <c r="G25" s="16">
        <f t="shared" si="2"/>
        <v>616092.94040231348</v>
      </c>
      <c r="H25" s="14">
        <f t="shared" si="3"/>
        <v>101337.87623554311</v>
      </c>
      <c r="I25" s="15">
        <f t="shared" si="4"/>
        <v>796966.01216339681</v>
      </c>
      <c r="J25" s="14">
        <f t="shared" si="5"/>
        <v>1520068.1435331467</v>
      </c>
      <c r="K25" s="21">
        <f t="shared" si="6"/>
        <v>2317034.1556965434</v>
      </c>
      <c r="M25" s="33">
        <f t="shared" si="12"/>
        <v>93210902.965303451</v>
      </c>
      <c r="N25" s="30">
        <f>(I-Service_Fee)/12*M25</f>
        <v>582568.14353314647</v>
      </c>
      <c r="O25" s="35">
        <f t="shared" si="7"/>
        <v>796966.01216339681</v>
      </c>
      <c r="P25" s="33">
        <f t="shared" si="20"/>
        <v>50000000</v>
      </c>
      <c r="Q25" s="30">
        <f>(I-Service_Fee)/12*P25</f>
        <v>312500</v>
      </c>
      <c r="R25" s="34">
        <f t="shared" si="8"/>
        <v>0</v>
      </c>
      <c r="S25" s="33">
        <f t="shared" si="13"/>
        <v>62500000</v>
      </c>
      <c r="T25" s="30">
        <f>(I-Service_Fee)/12*S25</f>
        <v>390624.99999999994</v>
      </c>
      <c r="U25" s="35">
        <f t="shared" si="9"/>
        <v>0</v>
      </c>
      <c r="V25" s="34">
        <f t="shared" si="14"/>
        <v>37500000</v>
      </c>
      <c r="W25" s="30">
        <f>(I-Service_Fee)/12*V25</f>
        <v>234374.99999999997</v>
      </c>
      <c r="X25" s="35">
        <f t="shared" si="15"/>
        <v>0</v>
      </c>
      <c r="Y25" s="32"/>
      <c r="Z25" s="32">
        <f t="shared" si="21"/>
        <v>15</v>
      </c>
      <c r="AA25" s="32">
        <f t="shared" si="16"/>
        <v>1379534.1556965434</v>
      </c>
      <c r="AB25" s="32">
        <f t="shared" si="17"/>
        <v>312500</v>
      </c>
      <c r="AC25" s="32">
        <f t="shared" si="18"/>
        <v>390624.99999999994</v>
      </c>
      <c r="AD25" s="32">
        <f t="shared" si="19"/>
        <v>234374.99999999997</v>
      </c>
    </row>
    <row r="26" spans="1:30" ht="15.75" thickBot="1" x14ac:dyDescent="0.3">
      <c r="A26" s="7">
        <v>16</v>
      </c>
      <c r="B26" s="14">
        <f t="shared" si="10"/>
        <v>242413936.95314005</v>
      </c>
      <c r="C26" s="19">
        <f t="shared" si="11"/>
        <v>1797710.2264170442</v>
      </c>
      <c r="D26" s="14">
        <f t="shared" si="0"/>
        <v>1616092.9130209337</v>
      </c>
      <c r="E26" s="15">
        <f t="shared" si="1"/>
        <v>181617.31339611043</v>
      </c>
      <c r="F26" s="17">
        <f>IF(time&lt;=30,1-(1-$F$3*time/30)^(1/12),1-(1-$F$3)^(1/12))</f>
        <v>2.7065965204493558E-3</v>
      </c>
      <c r="G26" s="16">
        <f t="shared" si="2"/>
        <v>655625.15347730718</v>
      </c>
      <c r="H26" s="14">
        <f t="shared" si="3"/>
        <v>101005.80706380836</v>
      </c>
      <c r="I26" s="15">
        <f t="shared" si="4"/>
        <v>837242.46687341761</v>
      </c>
      <c r="J26" s="14">
        <f t="shared" si="5"/>
        <v>1515087.1059571253</v>
      </c>
      <c r="K26" s="21">
        <f t="shared" si="6"/>
        <v>2352329.5728305429</v>
      </c>
      <c r="M26" s="33">
        <f t="shared" si="12"/>
        <v>92413936.95314005</v>
      </c>
      <c r="N26" s="30">
        <f>(I-Service_Fee)/12*M26</f>
        <v>577587.10595712531</v>
      </c>
      <c r="O26" s="35">
        <f t="shared" si="7"/>
        <v>837242.46687341761</v>
      </c>
      <c r="P26" s="33">
        <f t="shared" si="20"/>
        <v>50000000</v>
      </c>
      <c r="Q26" s="30">
        <f>(I-Service_Fee)/12*P26</f>
        <v>312500</v>
      </c>
      <c r="R26" s="34">
        <f t="shared" si="8"/>
        <v>0</v>
      </c>
      <c r="S26" s="33">
        <f t="shared" si="13"/>
        <v>62500000</v>
      </c>
      <c r="T26" s="30">
        <f>(I-Service_Fee)/12*S26</f>
        <v>390624.99999999994</v>
      </c>
      <c r="U26" s="35">
        <f t="shared" si="9"/>
        <v>0</v>
      </c>
      <c r="V26" s="34">
        <f t="shared" si="14"/>
        <v>37500000</v>
      </c>
      <c r="W26" s="30">
        <f>(I-Service_Fee)/12*V26</f>
        <v>234374.99999999997</v>
      </c>
      <c r="X26" s="35">
        <f t="shared" si="15"/>
        <v>0</v>
      </c>
      <c r="Y26" s="32"/>
      <c r="Z26" s="32">
        <f t="shared" si="21"/>
        <v>16</v>
      </c>
      <c r="AA26" s="32">
        <f t="shared" si="16"/>
        <v>1414829.5728305429</v>
      </c>
      <c r="AB26" s="32">
        <f t="shared" si="17"/>
        <v>312500</v>
      </c>
      <c r="AC26" s="32">
        <f t="shared" si="18"/>
        <v>390624.99999999994</v>
      </c>
      <c r="AD26" s="32">
        <f t="shared" si="19"/>
        <v>234374.99999999997</v>
      </c>
    </row>
    <row r="27" spans="1:30" ht="15.75" thickBot="1" x14ac:dyDescent="0.3">
      <c r="A27" s="7">
        <v>17</v>
      </c>
      <c r="B27" s="14">
        <f t="shared" si="10"/>
        <v>241576694.48626664</v>
      </c>
      <c r="C27" s="19">
        <f t="shared" si="11"/>
        <v>1792844.5501734472</v>
      </c>
      <c r="D27" s="14">
        <f t="shared" si="0"/>
        <v>1610511.2965751111</v>
      </c>
      <c r="E27" s="15">
        <f t="shared" si="1"/>
        <v>182333.25359833613</v>
      </c>
      <c r="F27" s="17">
        <f>IF(time&lt;=30,1-(1-$F$3*time/30)^(1/12),1-(1-$F$3)^(1/12))</f>
        <v>2.8784696366042084E-3</v>
      </c>
      <c r="G27" s="16">
        <f t="shared" si="2"/>
        <v>694846.33925570373</v>
      </c>
      <c r="H27" s="14">
        <f t="shared" si="3"/>
        <v>100656.95603594444</v>
      </c>
      <c r="I27" s="15">
        <f t="shared" si="4"/>
        <v>877179.59285403986</v>
      </c>
      <c r="J27" s="14">
        <f t="shared" si="5"/>
        <v>1509854.3405391667</v>
      </c>
      <c r="K27" s="21">
        <f t="shared" si="6"/>
        <v>2387033.9333932064</v>
      </c>
      <c r="M27" s="33">
        <f t="shared" si="12"/>
        <v>91576694.486266628</v>
      </c>
      <c r="N27" s="30">
        <f>(I-Service_Fee)/12*M27</f>
        <v>572354.34053916635</v>
      </c>
      <c r="O27" s="35">
        <f t="shared" si="7"/>
        <v>877179.59285403986</v>
      </c>
      <c r="P27" s="33">
        <f t="shared" si="20"/>
        <v>50000000</v>
      </c>
      <c r="Q27" s="30">
        <f>(I-Service_Fee)/12*P27</f>
        <v>312500</v>
      </c>
      <c r="R27" s="34">
        <f t="shared" si="8"/>
        <v>0</v>
      </c>
      <c r="S27" s="33">
        <f t="shared" si="13"/>
        <v>62500000</v>
      </c>
      <c r="T27" s="30">
        <f>(I-Service_Fee)/12*S27</f>
        <v>390624.99999999994</v>
      </c>
      <c r="U27" s="35">
        <f t="shared" si="9"/>
        <v>0</v>
      </c>
      <c r="V27" s="34">
        <f t="shared" si="14"/>
        <v>37500000</v>
      </c>
      <c r="W27" s="30">
        <f>(I-Service_Fee)/12*V27</f>
        <v>234374.99999999997</v>
      </c>
      <c r="X27" s="35">
        <f t="shared" si="15"/>
        <v>0</v>
      </c>
      <c r="Y27" s="32"/>
      <c r="Z27" s="32">
        <f t="shared" si="21"/>
        <v>17</v>
      </c>
      <c r="AA27" s="32">
        <f t="shared" si="16"/>
        <v>1449533.9333932062</v>
      </c>
      <c r="AB27" s="32">
        <f t="shared" si="17"/>
        <v>312500</v>
      </c>
      <c r="AC27" s="32">
        <f t="shared" si="18"/>
        <v>390624.99999999994</v>
      </c>
      <c r="AD27" s="32">
        <f t="shared" si="19"/>
        <v>234374.99999999997</v>
      </c>
    </row>
    <row r="28" spans="1:30" ht="15.75" thickBot="1" x14ac:dyDescent="0.3">
      <c r="A28" s="7">
        <v>18</v>
      </c>
      <c r="B28" s="14">
        <f t="shared" si="10"/>
        <v>240699514.89341259</v>
      </c>
      <c r="C28" s="19">
        <f t="shared" si="11"/>
        <v>1787683.9015726219</v>
      </c>
      <c r="D28" s="14">
        <f t="shared" si="0"/>
        <v>1604663.4326227508</v>
      </c>
      <c r="E28" s="15">
        <f t="shared" si="1"/>
        <v>183020.46894987114</v>
      </c>
      <c r="F28" s="17">
        <f>IF(time&lt;=30,1-(1-$F$3*time/30)^(1/12),1-(1-$F$3)^(1/12))</f>
        <v>3.0506692540422931E-3</v>
      </c>
      <c r="G28" s="16">
        <f t="shared" si="2"/>
        <v>733736.27463074296</v>
      </c>
      <c r="H28" s="14">
        <f t="shared" si="3"/>
        <v>100291.46453892191</v>
      </c>
      <c r="I28" s="15">
        <f t="shared" si="4"/>
        <v>916756.7435806141</v>
      </c>
      <c r="J28" s="14">
        <f t="shared" si="5"/>
        <v>1504371.9680838289</v>
      </c>
      <c r="K28" s="21">
        <f t="shared" si="6"/>
        <v>2421128.7116644429</v>
      </c>
      <c r="M28" s="33">
        <f t="shared" si="12"/>
        <v>90699514.89341259</v>
      </c>
      <c r="N28" s="30">
        <f>(I-Service_Fee)/12*M28</f>
        <v>566871.96808382869</v>
      </c>
      <c r="O28" s="35">
        <f t="shared" si="7"/>
        <v>916756.7435806141</v>
      </c>
      <c r="P28" s="33">
        <f t="shared" si="20"/>
        <v>50000000</v>
      </c>
      <c r="Q28" s="30">
        <f>(I-Service_Fee)/12*P28</f>
        <v>312500</v>
      </c>
      <c r="R28" s="34">
        <f t="shared" si="8"/>
        <v>0</v>
      </c>
      <c r="S28" s="33">
        <f t="shared" si="13"/>
        <v>62500000</v>
      </c>
      <c r="T28" s="30">
        <f>(I-Service_Fee)/12*S28</f>
        <v>390624.99999999994</v>
      </c>
      <c r="U28" s="35">
        <f t="shared" si="9"/>
        <v>0</v>
      </c>
      <c r="V28" s="34">
        <f t="shared" si="14"/>
        <v>37500000</v>
      </c>
      <c r="W28" s="30">
        <f>(I-Service_Fee)/12*V28</f>
        <v>234374.99999999997</v>
      </c>
      <c r="X28" s="35">
        <f t="shared" si="15"/>
        <v>0</v>
      </c>
      <c r="Y28" s="32"/>
      <c r="Z28" s="32">
        <f t="shared" si="21"/>
        <v>18</v>
      </c>
      <c r="AA28" s="32">
        <f t="shared" si="16"/>
        <v>1483628.7116644429</v>
      </c>
      <c r="AB28" s="32">
        <f t="shared" si="17"/>
        <v>312500</v>
      </c>
      <c r="AC28" s="32">
        <f t="shared" si="18"/>
        <v>390624.99999999994</v>
      </c>
      <c r="AD28" s="32">
        <f t="shared" si="19"/>
        <v>234374.99999999997</v>
      </c>
    </row>
    <row r="29" spans="1:30" ht="15.75" thickBot="1" x14ac:dyDescent="0.3">
      <c r="A29" s="7">
        <v>19</v>
      </c>
      <c r="B29" s="14">
        <f t="shared" si="10"/>
        <v>239782758.14983198</v>
      </c>
      <c r="C29" s="19">
        <f t="shared" si="11"/>
        <v>1782230.2692581478</v>
      </c>
      <c r="D29" s="14">
        <f t="shared" si="0"/>
        <v>1598551.72099888</v>
      </c>
      <c r="E29" s="15">
        <f t="shared" si="1"/>
        <v>183678.54825926782</v>
      </c>
      <c r="F29" s="17">
        <f>IF(time&lt;=30,1-(1-$F$3*time/30)^(1/12),1-(1-$F$3)^(1/12))</f>
        <v>3.223196672329065E-3</v>
      </c>
      <c r="G29" s="16">
        <f t="shared" si="2"/>
        <v>772274.95606489596</v>
      </c>
      <c r="H29" s="14">
        <f t="shared" si="3"/>
        <v>99909.482562429985</v>
      </c>
      <c r="I29" s="15">
        <f t="shared" si="4"/>
        <v>955953.50432416378</v>
      </c>
      <c r="J29" s="14">
        <f t="shared" si="5"/>
        <v>1498642.23843645</v>
      </c>
      <c r="K29" s="21">
        <f t="shared" si="6"/>
        <v>2454595.7427606136</v>
      </c>
      <c r="M29" s="33">
        <f t="shared" si="12"/>
        <v>89782758.14983198</v>
      </c>
      <c r="N29" s="30">
        <f>(I-Service_Fee)/12*M29</f>
        <v>561142.23843644978</v>
      </c>
      <c r="O29" s="35">
        <f t="shared" si="7"/>
        <v>955953.50432416378</v>
      </c>
      <c r="P29" s="33">
        <f t="shared" si="20"/>
        <v>50000000</v>
      </c>
      <c r="Q29" s="30">
        <f>(I-Service_Fee)/12*P29</f>
        <v>312500</v>
      </c>
      <c r="R29" s="34">
        <f t="shared" si="8"/>
        <v>0</v>
      </c>
      <c r="S29" s="33">
        <f t="shared" si="13"/>
        <v>62500000</v>
      </c>
      <c r="T29" s="30">
        <f>(I-Service_Fee)/12*S29</f>
        <v>390624.99999999994</v>
      </c>
      <c r="U29" s="35">
        <f t="shared" si="9"/>
        <v>0</v>
      </c>
      <c r="V29" s="34">
        <f t="shared" si="14"/>
        <v>37500000</v>
      </c>
      <c r="W29" s="30">
        <f>(I-Service_Fee)/12*V29</f>
        <v>234374.99999999997</v>
      </c>
      <c r="X29" s="35">
        <f t="shared" si="15"/>
        <v>0</v>
      </c>
      <c r="Y29" s="32"/>
      <c r="Z29" s="32">
        <f t="shared" si="21"/>
        <v>19</v>
      </c>
      <c r="AA29" s="32">
        <f t="shared" si="16"/>
        <v>1517095.7427606136</v>
      </c>
      <c r="AB29" s="32">
        <f t="shared" si="17"/>
        <v>312500</v>
      </c>
      <c r="AC29" s="32">
        <f t="shared" si="18"/>
        <v>390624.99999999994</v>
      </c>
      <c r="AD29" s="32">
        <f t="shared" si="19"/>
        <v>234374.99999999997</v>
      </c>
    </row>
    <row r="30" spans="1:30" ht="15.75" thickBot="1" x14ac:dyDescent="0.3">
      <c r="A30" s="7">
        <v>20</v>
      </c>
      <c r="B30" s="14">
        <f t="shared" si="10"/>
        <v>238826804.64550781</v>
      </c>
      <c r="C30" s="19">
        <f t="shared" si="11"/>
        <v>1776485.7905849509</v>
      </c>
      <c r="D30" s="14">
        <f t="shared" si="0"/>
        <v>1592178.6976367189</v>
      </c>
      <c r="E30" s="15">
        <f t="shared" si="1"/>
        <v>184307.09294823208</v>
      </c>
      <c r="F30" s="17">
        <f>IF(time&lt;=30,1-(1-$F$3*time/30)^(1/12),1-(1-$F$3)^(1/12))</f>
        <v>3.3960531989175591E-3</v>
      </c>
      <c r="G30" s="16">
        <f t="shared" si="2"/>
        <v>810442.6172110457</v>
      </c>
      <c r="H30" s="14">
        <f t="shared" si="3"/>
        <v>99511.168602294929</v>
      </c>
      <c r="I30" s="15">
        <f t="shared" si="4"/>
        <v>994749.71015927778</v>
      </c>
      <c r="J30" s="14">
        <f t="shared" si="5"/>
        <v>1492667.5290344239</v>
      </c>
      <c r="K30" s="21">
        <f t="shared" si="6"/>
        <v>2487417.2391937017</v>
      </c>
      <c r="M30" s="33">
        <f t="shared" si="12"/>
        <v>88826804.645507812</v>
      </c>
      <c r="N30" s="30">
        <f>(I-Service_Fee)/12*M30</f>
        <v>555167.52903442376</v>
      </c>
      <c r="O30" s="35">
        <f t="shared" si="7"/>
        <v>994749.71015927778</v>
      </c>
      <c r="P30" s="33">
        <f t="shared" si="20"/>
        <v>50000000</v>
      </c>
      <c r="Q30" s="30">
        <f>(I-Service_Fee)/12*P30</f>
        <v>312500</v>
      </c>
      <c r="R30" s="34">
        <f t="shared" si="8"/>
        <v>0</v>
      </c>
      <c r="S30" s="33">
        <f t="shared" si="13"/>
        <v>62500000</v>
      </c>
      <c r="T30" s="30">
        <f>(I-Service_Fee)/12*S30</f>
        <v>390624.99999999994</v>
      </c>
      <c r="U30" s="35">
        <f t="shared" si="9"/>
        <v>0</v>
      </c>
      <c r="V30" s="34">
        <f t="shared" si="14"/>
        <v>37500000</v>
      </c>
      <c r="W30" s="30">
        <f>(I-Service_Fee)/12*V30</f>
        <v>234374.99999999997</v>
      </c>
      <c r="X30" s="35">
        <f t="shared" si="15"/>
        <v>0</v>
      </c>
      <c r="Y30" s="32"/>
      <c r="Z30" s="32">
        <f t="shared" si="21"/>
        <v>20</v>
      </c>
      <c r="AA30" s="32">
        <f t="shared" si="16"/>
        <v>1549917.2391937017</v>
      </c>
      <c r="AB30" s="32">
        <f t="shared" si="17"/>
        <v>312500</v>
      </c>
      <c r="AC30" s="32">
        <f t="shared" si="18"/>
        <v>390624.99999999994</v>
      </c>
      <c r="AD30" s="32">
        <f t="shared" si="19"/>
        <v>234374.99999999997</v>
      </c>
    </row>
    <row r="31" spans="1:30" ht="15.75" thickBot="1" x14ac:dyDescent="0.3">
      <c r="A31" s="7">
        <v>21</v>
      </c>
      <c r="B31" s="14">
        <f t="shared" si="10"/>
        <v>237832054.93534854</v>
      </c>
      <c r="C31" s="19">
        <f t="shared" si="11"/>
        <v>1770452.7503330032</v>
      </c>
      <c r="D31" s="14">
        <f t="shared" si="0"/>
        <v>1585547.0329023236</v>
      </c>
      <c r="E31" s="15">
        <f t="shared" si="1"/>
        <v>184905.71743067959</v>
      </c>
      <c r="F31" s="17">
        <f>IF(time&lt;=30,1-(1-$F$3*time/30)^(1/12),1-(1-$F$3)^(1/12))</f>
        <v>3.5692401492131154E-3</v>
      </c>
      <c r="G31" s="16">
        <f t="shared" si="2"/>
        <v>848219.74633463263</v>
      </c>
      <c r="H31" s="14">
        <f t="shared" si="3"/>
        <v>99096.689556395228</v>
      </c>
      <c r="I31" s="15">
        <f t="shared" si="4"/>
        <v>1033125.4637653122</v>
      </c>
      <c r="J31" s="14">
        <f t="shared" si="5"/>
        <v>1486450.3433459285</v>
      </c>
      <c r="K31" s="21">
        <f t="shared" si="6"/>
        <v>2519575.8071112409</v>
      </c>
      <c r="M31" s="33">
        <f t="shared" si="12"/>
        <v>87832054.935348541</v>
      </c>
      <c r="N31" s="30">
        <f>(I-Service_Fee)/12*M31</f>
        <v>548950.34334592836</v>
      </c>
      <c r="O31" s="35">
        <f t="shared" si="7"/>
        <v>1033125.4637653122</v>
      </c>
      <c r="P31" s="33">
        <f t="shared" si="20"/>
        <v>50000000</v>
      </c>
      <c r="Q31" s="30">
        <f>(I-Service_Fee)/12*P31</f>
        <v>312500</v>
      </c>
      <c r="R31" s="34">
        <f t="shared" si="8"/>
        <v>0</v>
      </c>
      <c r="S31" s="33">
        <f t="shared" si="13"/>
        <v>62500000</v>
      </c>
      <c r="T31" s="30">
        <f>(I-Service_Fee)/12*S31</f>
        <v>390624.99999999994</v>
      </c>
      <c r="U31" s="35">
        <f t="shared" si="9"/>
        <v>0</v>
      </c>
      <c r="V31" s="34">
        <f t="shared" si="14"/>
        <v>37500000</v>
      </c>
      <c r="W31" s="30">
        <f>(I-Service_Fee)/12*V31</f>
        <v>234374.99999999997</v>
      </c>
      <c r="X31" s="35">
        <f t="shared" si="15"/>
        <v>0</v>
      </c>
      <c r="Y31" s="32"/>
      <c r="Z31" s="32">
        <f t="shared" si="21"/>
        <v>21</v>
      </c>
      <c r="AA31" s="32">
        <f t="shared" si="16"/>
        <v>1582075.8071112405</v>
      </c>
      <c r="AB31" s="32">
        <f t="shared" si="17"/>
        <v>312500</v>
      </c>
      <c r="AC31" s="32">
        <f t="shared" si="18"/>
        <v>390624.99999999994</v>
      </c>
      <c r="AD31" s="32">
        <f t="shared" si="19"/>
        <v>234374.99999999997</v>
      </c>
    </row>
    <row r="32" spans="1:30" ht="15.75" thickBot="1" x14ac:dyDescent="0.3">
      <c r="A32" s="7">
        <v>22</v>
      </c>
      <c r="B32" s="14">
        <f t="shared" si="10"/>
        <v>236798929.47158322</v>
      </c>
      <c r="C32" s="19">
        <f t="shared" si="11"/>
        <v>1764133.5792942299</v>
      </c>
      <c r="D32" s="14">
        <f t="shared" si="0"/>
        <v>1578659.5298105548</v>
      </c>
      <c r="E32" s="15">
        <f t="shared" si="1"/>
        <v>185474.04948367504</v>
      </c>
      <c r="F32" s="17">
        <f>IF(time&lt;=30,1-(1-$F$3*time/30)^(1/12),1-(1-$F$3)^(1/12))</f>
        <v>3.7427588466381057E-3</v>
      </c>
      <c r="G32" s="16">
        <f t="shared" si="2"/>
        <v>885587.10351467412</v>
      </c>
      <c r="H32" s="14">
        <f t="shared" si="3"/>
        <v>98666.22061315969</v>
      </c>
      <c r="I32" s="15">
        <f t="shared" si="4"/>
        <v>1071061.1529983492</v>
      </c>
      <c r="J32" s="14">
        <f t="shared" si="5"/>
        <v>1479993.3091973951</v>
      </c>
      <c r="K32" s="21">
        <f t="shared" si="6"/>
        <v>2551054.4621957443</v>
      </c>
      <c r="M32" s="33">
        <f t="shared" si="12"/>
        <v>86798929.471583232</v>
      </c>
      <c r="N32" s="30">
        <f>(I-Service_Fee)/12*M32</f>
        <v>542493.30919739511</v>
      </c>
      <c r="O32" s="35">
        <f t="shared" si="7"/>
        <v>1071061.1529983492</v>
      </c>
      <c r="P32" s="33">
        <f t="shared" si="20"/>
        <v>50000000</v>
      </c>
      <c r="Q32" s="30">
        <f>(I-Service_Fee)/12*P32</f>
        <v>312500</v>
      </c>
      <c r="R32" s="34">
        <f t="shared" si="8"/>
        <v>0</v>
      </c>
      <c r="S32" s="33">
        <f t="shared" si="13"/>
        <v>62500000</v>
      </c>
      <c r="T32" s="30">
        <f>(I-Service_Fee)/12*S32</f>
        <v>390624.99999999994</v>
      </c>
      <c r="U32" s="35">
        <f t="shared" si="9"/>
        <v>0</v>
      </c>
      <c r="V32" s="34">
        <f t="shared" si="14"/>
        <v>37500000</v>
      </c>
      <c r="W32" s="30">
        <f>(I-Service_Fee)/12*V32</f>
        <v>234374.99999999997</v>
      </c>
      <c r="X32" s="35">
        <f t="shared" si="15"/>
        <v>0</v>
      </c>
      <c r="Y32" s="32"/>
      <c r="Z32" s="32">
        <f t="shared" si="21"/>
        <v>22</v>
      </c>
      <c r="AA32" s="32">
        <f t="shared" si="16"/>
        <v>1613554.4621957443</v>
      </c>
      <c r="AB32" s="32">
        <f t="shared" si="17"/>
        <v>312500</v>
      </c>
      <c r="AC32" s="32">
        <f t="shared" si="18"/>
        <v>390624.99999999994</v>
      </c>
      <c r="AD32" s="32">
        <f t="shared" si="19"/>
        <v>234374.99999999997</v>
      </c>
    </row>
    <row r="33" spans="1:30" ht="15.75" thickBot="1" x14ac:dyDescent="0.3">
      <c r="A33" s="7">
        <v>23</v>
      </c>
      <c r="B33" s="14">
        <f t="shared" si="10"/>
        <v>235727868.31858486</v>
      </c>
      <c r="C33" s="19">
        <f t="shared" si="11"/>
        <v>1757530.8527336749</v>
      </c>
      <c r="D33" s="14">
        <f t="shared" si="0"/>
        <v>1571519.1221238992</v>
      </c>
      <c r="E33" s="15">
        <f t="shared" si="1"/>
        <v>186011.73060977575</v>
      </c>
      <c r="F33" s="17">
        <f>IF(time&lt;=30,1-(1-$F$3*time/30)^(1/12),1-(1-$F$3)^(1/12))</f>
        <v>3.9166106226982134E-3</v>
      </c>
      <c r="G33" s="16">
        <f t="shared" si="2"/>
        <v>922525.73760252236</v>
      </c>
      <c r="H33" s="14">
        <f t="shared" si="3"/>
        <v>98219.945132743698</v>
      </c>
      <c r="I33" s="15">
        <f t="shared" si="4"/>
        <v>1108537.4682122981</v>
      </c>
      <c r="J33" s="14">
        <f t="shared" si="5"/>
        <v>1473299.1769911554</v>
      </c>
      <c r="K33" s="21">
        <f t="shared" si="6"/>
        <v>2581836.6452034535</v>
      </c>
      <c r="M33" s="33">
        <f t="shared" si="12"/>
        <v>85727868.318584889</v>
      </c>
      <c r="N33" s="30">
        <f>(I-Service_Fee)/12*M33</f>
        <v>535799.17699115549</v>
      </c>
      <c r="O33" s="35">
        <f t="shared" si="7"/>
        <v>1108537.4682122981</v>
      </c>
      <c r="P33" s="33">
        <f t="shared" si="20"/>
        <v>50000000</v>
      </c>
      <c r="Q33" s="30">
        <f>(I-Service_Fee)/12*P33</f>
        <v>312500</v>
      </c>
      <c r="R33" s="34">
        <f t="shared" si="8"/>
        <v>0</v>
      </c>
      <c r="S33" s="33">
        <f t="shared" si="13"/>
        <v>62500000</v>
      </c>
      <c r="T33" s="30">
        <f>(I-Service_Fee)/12*S33</f>
        <v>390624.99999999994</v>
      </c>
      <c r="U33" s="35">
        <f t="shared" si="9"/>
        <v>0</v>
      </c>
      <c r="V33" s="34">
        <f t="shared" si="14"/>
        <v>37500000</v>
      </c>
      <c r="W33" s="30">
        <f>(I-Service_Fee)/12*V33</f>
        <v>234374.99999999997</v>
      </c>
      <c r="X33" s="35">
        <f t="shared" si="15"/>
        <v>0</v>
      </c>
      <c r="Y33" s="32"/>
      <c r="Z33" s="32">
        <f t="shared" si="21"/>
        <v>23</v>
      </c>
      <c r="AA33" s="32">
        <f t="shared" si="16"/>
        <v>1644336.6452034535</v>
      </c>
      <c r="AB33" s="32">
        <f t="shared" si="17"/>
        <v>312500</v>
      </c>
      <c r="AC33" s="32">
        <f t="shared" si="18"/>
        <v>390624.99999999994</v>
      </c>
      <c r="AD33" s="32">
        <f t="shared" si="19"/>
        <v>234374.99999999997</v>
      </c>
    </row>
    <row r="34" spans="1:30" ht="15.75" thickBot="1" x14ac:dyDescent="0.3">
      <c r="A34" s="7">
        <v>24</v>
      </c>
      <c r="B34" s="14">
        <f t="shared" si="10"/>
        <v>234619330.85037255</v>
      </c>
      <c r="C34" s="19">
        <f t="shared" si="11"/>
        <v>1750647.2887261384</v>
      </c>
      <c r="D34" s="14">
        <f t="shared" si="0"/>
        <v>1564128.8723358172</v>
      </c>
      <c r="E34" s="15">
        <f t="shared" si="1"/>
        <v>186518.41639032122</v>
      </c>
      <c r="F34" s="17">
        <f>IF(time&lt;=30,1-(1-$F$3*time/30)^(1/12),1-(1-$F$3)^(1/12))</f>
        <v>4.0907968170484921E-3</v>
      </c>
      <c r="G34" s="16">
        <f t="shared" si="2"/>
        <v>959017.00291666063</v>
      </c>
      <c r="H34" s="14">
        <f t="shared" si="3"/>
        <v>97758.05452098856</v>
      </c>
      <c r="I34" s="15">
        <f t="shared" si="4"/>
        <v>1145535.4193069818</v>
      </c>
      <c r="J34" s="14">
        <f t="shared" si="5"/>
        <v>1466370.8178148286</v>
      </c>
      <c r="K34" s="21">
        <f t="shared" si="6"/>
        <v>2611906.2371218102</v>
      </c>
      <c r="M34" s="33">
        <f t="shared" si="12"/>
        <v>84619330.850372598</v>
      </c>
      <c r="N34" s="30">
        <f>(I-Service_Fee)/12*M34</f>
        <v>528870.81781482871</v>
      </c>
      <c r="O34" s="35">
        <f t="shared" si="7"/>
        <v>1145535.4193069818</v>
      </c>
      <c r="P34" s="33">
        <f t="shared" si="20"/>
        <v>50000000</v>
      </c>
      <c r="Q34" s="30">
        <f>(I-Service_Fee)/12*P34</f>
        <v>312500</v>
      </c>
      <c r="R34" s="34">
        <f t="shared" si="8"/>
        <v>0</v>
      </c>
      <c r="S34" s="33">
        <f t="shared" si="13"/>
        <v>62500000</v>
      </c>
      <c r="T34" s="30">
        <f>(I-Service_Fee)/12*S34</f>
        <v>390624.99999999994</v>
      </c>
      <c r="U34" s="35">
        <f t="shared" si="9"/>
        <v>0</v>
      </c>
      <c r="V34" s="34">
        <f t="shared" si="14"/>
        <v>37500000</v>
      </c>
      <c r="W34" s="30">
        <f>(I-Service_Fee)/12*V34</f>
        <v>234374.99999999997</v>
      </c>
      <c r="X34" s="35">
        <f t="shared" si="15"/>
        <v>0</v>
      </c>
      <c r="Y34" s="32"/>
      <c r="Z34" s="32">
        <f t="shared" si="21"/>
        <v>24</v>
      </c>
      <c r="AA34" s="32">
        <f t="shared" si="16"/>
        <v>1674406.2371218107</v>
      </c>
      <c r="AB34" s="32">
        <f t="shared" si="17"/>
        <v>312500</v>
      </c>
      <c r="AC34" s="32">
        <f t="shared" si="18"/>
        <v>390624.99999999994</v>
      </c>
      <c r="AD34" s="32">
        <f t="shared" si="19"/>
        <v>234374.99999999997</v>
      </c>
    </row>
    <row r="35" spans="1:30" ht="15.75" thickBot="1" x14ac:dyDescent="0.3">
      <c r="A35" s="7">
        <v>25</v>
      </c>
      <c r="B35" s="14">
        <f t="shared" si="10"/>
        <v>233473795.43106556</v>
      </c>
      <c r="C35" s="19">
        <f t="shared" si="11"/>
        <v>1743485.7463696429</v>
      </c>
      <c r="D35" s="14">
        <f t="shared" si="0"/>
        <v>1556491.9695404372</v>
      </c>
      <c r="E35" s="15">
        <f t="shared" si="1"/>
        <v>186993.77682920569</v>
      </c>
      <c r="F35" s="17">
        <f>IF(time&lt;=30,1-(1-$F$3*time/30)^(1/12),1-(1-$F$3)^(1/12))</f>
        <v>4.2653187775606449E-3</v>
      </c>
      <c r="G35" s="16">
        <f t="shared" si="2"/>
        <v>995042.57565288001</v>
      </c>
      <c r="H35" s="14">
        <f t="shared" si="3"/>
        <v>97280.748096277312</v>
      </c>
      <c r="I35" s="15">
        <f t="shared" si="4"/>
        <v>1182036.3524820856</v>
      </c>
      <c r="J35" s="14">
        <f t="shared" si="5"/>
        <v>1459211.22144416</v>
      </c>
      <c r="K35" s="21">
        <f t="shared" si="6"/>
        <v>2641247.5739262458</v>
      </c>
      <c r="M35" s="33">
        <f t="shared" si="12"/>
        <v>83473795.431065619</v>
      </c>
      <c r="N35" s="30">
        <f>(I-Service_Fee)/12*M35</f>
        <v>521711.2214441601</v>
      </c>
      <c r="O35" s="35">
        <f t="shared" si="7"/>
        <v>1182036.3524820856</v>
      </c>
      <c r="P35" s="33">
        <f t="shared" si="20"/>
        <v>50000000</v>
      </c>
      <c r="Q35" s="30">
        <f>(I-Service_Fee)/12*P35</f>
        <v>312500</v>
      </c>
      <c r="R35" s="34">
        <f t="shared" si="8"/>
        <v>0</v>
      </c>
      <c r="S35" s="33">
        <f t="shared" si="13"/>
        <v>62500000</v>
      </c>
      <c r="T35" s="30">
        <f>(I-Service_Fee)/12*S35</f>
        <v>390624.99999999994</v>
      </c>
      <c r="U35" s="35">
        <f t="shared" si="9"/>
        <v>0</v>
      </c>
      <c r="V35" s="34">
        <f t="shared" si="14"/>
        <v>37500000</v>
      </c>
      <c r="W35" s="30">
        <f>(I-Service_Fee)/12*V35</f>
        <v>234374.99999999997</v>
      </c>
      <c r="X35" s="35">
        <f t="shared" si="15"/>
        <v>0</v>
      </c>
      <c r="Y35" s="32"/>
      <c r="Z35" s="32">
        <f t="shared" si="21"/>
        <v>25</v>
      </c>
      <c r="AA35" s="32">
        <f t="shared" si="16"/>
        <v>1703747.5739262458</v>
      </c>
      <c r="AB35" s="32">
        <f t="shared" si="17"/>
        <v>312500</v>
      </c>
      <c r="AC35" s="32">
        <f t="shared" si="18"/>
        <v>390624.99999999994</v>
      </c>
      <c r="AD35" s="32">
        <f t="shared" si="19"/>
        <v>234374.99999999997</v>
      </c>
    </row>
    <row r="36" spans="1:30" ht="15.75" thickBot="1" x14ac:dyDescent="0.3">
      <c r="A36" s="7">
        <v>26</v>
      </c>
      <c r="B36" s="14">
        <f t="shared" si="10"/>
        <v>232291759.07858348</v>
      </c>
      <c r="C36" s="19">
        <f t="shared" si="11"/>
        <v>1736049.223877243</v>
      </c>
      <c r="D36" s="14">
        <f t="shared" si="0"/>
        <v>1548611.7271905567</v>
      </c>
      <c r="E36" s="15">
        <f t="shared" si="1"/>
        <v>187437.4966866863</v>
      </c>
      <c r="F36" s="17">
        <f>IF(time&lt;=30,1-(1-$F$3*time/30)^(1/12),1-(1-$F$3)^(1/12))</f>
        <v>4.4401778603907482E-3</v>
      </c>
      <c r="G36" s="16">
        <f t="shared" si="2"/>
        <v>1030584.4699889526</v>
      </c>
      <c r="H36" s="14">
        <f t="shared" si="3"/>
        <v>96788.232949409794</v>
      </c>
      <c r="I36" s="15">
        <f t="shared" si="4"/>
        <v>1218021.9666756389</v>
      </c>
      <c r="J36" s="14">
        <f t="shared" si="5"/>
        <v>1451823.4942411468</v>
      </c>
      <c r="K36" s="21">
        <f t="shared" si="6"/>
        <v>2669845.4609167855</v>
      </c>
      <c r="M36" s="33">
        <f t="shared" si="12"/>
        <v>82291759.078583539</v>
      </c>
      <c r="N36" s="30">
        <f>(I-Service_Fee)/12*M36</f>
        <v>514323.49424114707</v>
      </c>
      <c r="O36" s="35">
        <f t="shared" si="7"/>
        <v>1218021.9666756389</v>
      </c>
      <c r="P36" s="33">
        <f t="shared" si="20"/>
        <v>50000000</v>
      </c>
      <c r="Q36" s="30">
        <f>(I-Service_Fee)/12*P36</f>
        <v>312500</v>
      </c>
      <c r="R36" s="34">
        <f t="shared" si="8"/>
        <v>0</v>
      </c>
      <c r="S36" s="33">
        <f t="shared" si="13"/>
        <v>62500000</v>
      </c>
      <c r="T36" s="30">
        <f>(I-Service_Fee)/12*S36</f>
        <v>390624.99999999994</v>
      </c>
      <c r="U36" s="35">
        <f t="shared" si="9"/>
        <v>0</v>
      </c>
      <c r="V36" s="34">
        <f t="shared" si="14"/>
        <v>37500000</v>
      </c>
      <c r="W36" s="30">
        <f>(I-Service_Fee)/12*V36</f>
        <v>234374.99999999997</v>
      </c>
      <c r="X36" s="35">
        <f t="shared" si="15"/>
        <v>0</v>
      </c>
      <c r="Y36" s="32"/>
      <c r="Z36" s="32">
        <f t="shared" si="21"/>
        <v>26</v>
      </c>
      <c r="AA36" s="32">
        <f t="shared" si="16"/>
        <v>1732345.460916786</v>
      </c>
      <c r="AB36" s="32">
        <f t="shared" si="17"/>
        <v>312500</v>
      </c>
      <c r="AC36" s="32">
        <f t="shared" si="18"/>
        <v>390624.99999999994</v>
      </c>
      <c r="AD36" s="32">
        <f t="shared" si="19"/>
        <v>234374.99999999997</v>
      </c>
    </row>
    <row r="37" spans="1:30" ht="15.75" thickBot="1" x14ac:dyDescent="0.3">
      <c r="A37" s="7">
        <v>27</v>
      </c>
      <c r="B37" s="14">
        <f t="shared" si="10"/>
        <v>231073737.11190784</v>
      </c>
      <c r="C37" s="19">
        <f t="shared" si="11"/>
        <v>1728340.8565488348</v>
      </c>
      <c r="D37" s="14">
        <f t="shared" si="0"/>
        <v>1540491.5807460523</v>
      </c>
      <c r="E37" s="15">
        <f t="shared" si="1"/>
        <v>187849.2758027825</v>
      </c>
      <c r="F37" s="17">
        <f>IF(time&lt;=30,1-(1-$F$3*time/30)^(1/12),1-(1-$F$3)^(1/12))</f>
        <v>4.6153754300476413E-3</v>
      </c>
      <c r="G37" s="16">
        <f t="shared" si="2"/>
        <v>1065625.0538634949</v>
      </c>
      <c r="H37" s="14">
        <f t="shared" si="3"/>
        <v>96280.723796628256</v>
      </c>
      <c r="I37" s="15">
        <f t="shared" si="4"/>
        <v>1253474.3296662774</v>
      </c>
      <c r="J37" s="14">
        <f t="shared" si="5"/>
        <v>1444210.8569494241</v>
      </c>
      <c r="K37" s="21">
        <f t="shared" si="6"/>
        <v>2697685.1866157018</v>
      </c>
      <c r="M37" s="33">
        <f t="shared" si="12"/>
        <v>81073737.111907899</v>
      </c>
      <c r="N37" s="30">
        <f>(I-Service_Fee)/12*M37</f>
        <v>506710.85694942431</v>
      </c>
      <c r="O37" s="35">
        <f t="shared" si="7"/>
        <v>1253474.3296662774</v>
      </c>
      <c r="P37" s="33">
        <f t="shared" si="20"/>
        <v>50000000</v>
      </c>
      <c r="Q37" s="30">
        <f>(I-Service_Fee)/12*P37</f>
        <v>312500</v>
      </c>
      <c r="R37" s="34">
        <f t="shared" si="8"/>
        <v>0</v>
      </c>
      <c r="S37" s="33">
        <f t="shared" si="13"/>
        <v>62500000</v>
      </c>
      <c r="T37" s="30">
        <f>(I-Service_Fee)/12*S37</f>
        <v>390624.99999999994</v>
      </c>
      <c r="U37" s="35">
        <f t="shared" si="9"/>
        <v>0</v>
      </c>
      <c r="V37" s="34">
        <f t="shared" si="14"/>
        <v>37500000</v>
      </c>
      <c r="W37" s="30">
        <f>(I-Service_Fee)/12*V37</f>
        <v>234374.99999999997</v>
      </c>
      <c r="X37" s="35">
        <f t="shared" si="15"/>
        <v>0</v>
      </c>
      <c r="Y37" s="32"/>
      <c r="Z37" s="32">
        <f t="shared" si="21"/>
        <v>27</v>
      </c>
      <c r="AA37" s="32">
        <f t="shared" si="16"/>
        <v>1760185.1866157018</v>
      </c>
      <c r="AB37" s="32">
        <f t="shared" si="17"/>
        <v>312500</v>
      </c>
      <c r="AC37" s="32">
        <f t="shared" si="18"/>
        <v>390624.99999999994</v>
      </c>
      <c r="AD37" s="32">
        <f t="shared" si="19"/>
        <v>234374.99999999997</v>
      </c>
    </row>
    <row r="38" spans="1:30" ht="15.75" thickBot="1" x14ac:dyDescent="0.3">
      <c r="A38" s="7">
        <v>28</v>
      </c>
      <c r="B38" s="14">
        <f t="shared" si="10"/>
        <v>229820262.78224155</v>
      </c>
      <c r="C38" s="19">
        <f t="shared" si="11"/>
        <v>1720363.9146247718</v>
      </c>
      <c r="D38" s="14">
        <f t="shared" si="0"/>
        <v>1532135.0852149439</v>
      </c>
      <c r="E38" s="15">
        <f t="shared" si="1"/>
        <v>188228.82940982794</v>
      </c>
      <c r="F38" s="17">
        <f>IF(time&lt;=30,1-(1-$F$3*time/30)^(1/12),1-(1-$F$3)^(1/12))</f>
        <v>4.7909128594627592E-3</v>
      </c>
      <c r="G38" s="16">
        <f t="shared" si="2"/>
        <v>1100147.0644092103</v>
      </c>
      <c r="H38" s="14">
        <f t="shared" si="3"/>
        <v>95758.442825933977</v>
      </c>
      <c r="I38" s="15">
        <f t="shared" si="4"/>
        <v>1288375.8938190383</v>
      </c>
      <c r="J38" s="14">
        <f t="shared" si="5"/>
        <v>1436376.6423890099</v>
      </c>
      <c r="K38" s="21">
        <f t="shared" si="6"/>
        <v>2724752.5362080485</v>
      </c>
      <c r="M38" s="33">
        <f t="shared" si="12"/>
        <v>79820262.782241628</v>
      </c>
      <c r="N38" s="30">
        <f>(I-Service_Fee)/12*M38</f>
        <v>498876.64238901011</v>
      </c>
      <c r="O38" s="35">
        <f t="shared" si="7"/>
        <v>1288375.8938190383</v>
      </c>
      <c r="P38" s="33">
        <f t="shared" si="20"/>
        <v>50000000</v>
      </c>
      <c r="Q38" s="30">
        <f>(I-Service_Fee)/12*P38</f>
        <v>312500</v>
      </c>
      <c r="R38" s="34">
        <f t="shared" si="8"/>
        <v>0</v>
      </c>
      <c r="S38" s="33">
        <f t="shared" si="13"/>
        <v>62500000</v>
      </c>
      <c r="T38" s="30">
        <f>(I-Service_Fee)/12*S38</f>
        <v>390624.99999999994</v>
      </c>
      <c r="U38" s="35">
        <f t="shared" si="9"/>
        <v>0</v>
      </c>
      <c r="V38" s="34">
        <f t="shared" si="14"/>
        <v>37500000</v>
      </c>
      <c r="W38" s="30">
        <f>(I-Service_Fee)/12*V38</f>
        <v>234374.99999999997</v>
      </c>
      <c r="X38" s="35">
        <f t="shared" si="15"/>
        <v>0</v>
      </c>
      <c r="Y38" s="32"/>
      <c r="Z38" s="32">
        <f t="shared" si="21"/>
        <v>28</v>
      </c>
      <c r="AA38" s="32">
        <f t="shared" si="16"/>
        <v>1787252.5362080485</v>
      </c>
      <c r="AB38" s="32">
        <f t="shared" si="17"/>
        <v>312500</v>
      </c>
      <c r="AC38" s="32">
        <f t="shared" si="18"/>
        <v>390624.99999999994</v>
      </c>
      <c r="AD38" s="32">
        <f t="shared" si="19"/>
        <v>234374.99999999997</v>
      </c>
    </row>
    <row r="39" spans="1:30" ht="15.75" thickBot="1" x14ac:dyDescent="0.3">
      <c r="A39" s="7">
        <v>29</v>
      </c>
      <c r="B39" s="14">
        <f t="shared" si="10"/>
        <v>228531886.88842252</v>
      </c>
      <c r="C39" s="19">
        <f t="shared" si="11"/>
        <v>1712121.8010232402</v>
      </c>
      <c r="D39" s="14">
        <f t="shared" si="0"/>
        <v>1523545.9125894837</v>
      </c>
      <c r="E39" s="15">
        <f t="shared" si="1"/>
        <v>188575.88843375654</v>
      </c>
      <c r="F39" s="17">
        <f>IF(time&lt;=30,1-(1-$F$3*time/30)^(1/12),1-(1-$F$3)^(1/12))</f>
        <v>4.9667915300590781E-3</v>
      </c>
      <c r="G39" s="16">
        <f t="shared" si="2"/>
        <v>1134133.62302039</v>
      </c>
      <c r="H39" s="14">
        <f t="shared" si="3"/>
        <v>95221.619536842729</v>
      </c>
      <c r="I39" s="15">
        <f t="shared" si="4"/>
        <v>1322709.5114541466</v>
      </c>
      <c r="J39" s="14">
        <f t="shared" si="5"/>
        <v>1428324.293052641</v>
      </c>
      <c r="K39" s="21">
        <f t="shared" si="6"/>
        <v>2751033.8045067876</v>
      </c>
      <c r="M39" s="33">
        <f t="shared" si="12"/>
        <v>78531886.888422593</v>
      </c>
      <c r="N39" s="30">
        <f>(I-Service_Fee)/12*M39</f>
        <v>490824.29305264115</v>
      </c>
      <c r="O39" s="35">
        <f t="shared" si="7"/>
        <v>1322709.5114541466</v>
      </c>
      <c r="P39" s="33">
        <f t="shared" si="20"/>
        <v>50000000</v>
      </c>
      <c r="Q39" s="30">
        <f>(I-Service_Fee)/12*P39</f>
        <v>312500</v>
      </c>
      <c r="R39" s="34">
        <f t="shared" si="8"/>
        <v>0</v>
      </c>
      <c r="S39" s="33">
        <f t="shared" si="13"/>
        <v>62500000</v>
      </c>
      <c r="T39" s="30">
        <f>(I-Service_Fee)/12*S39</f>
        <v>390624.99999999994</v>
      </c>
      <c r="U39" s="35">
        <f t="shared" si="9"/>
        <v>0</v>
      </c>
      <c r="V39" s="34">
        <f t="shared" si="14"/>
        <v>37500000</v>
      </c>
      <c r="W39" s="30">
        <f>(I-Service_Fee)/12*V39</f>
        <v>234374.99999999997</v>
      </c>
      <c r="X39" s="35">
        <f t="shared" si="15"/>
        <v>0</v>
      </c>
      <c r="Y39" s="32"/>
      <c r="Z39" s="32">
        <f t="shared" si="21"/>
        <v>29</v>
      </c>
      <c r="AA39" s="32">
        <f t="shared" si="16"/>
        <v>1813533.8045067878</v>
      </c>
      <c r="AB39" s="32">
        <f t="shared" si="17"/>
        <v>312500</v>
      </c>
      <c r="AC39" s="32">
        <f t="shared" si="18"/>
        <v>390624.99999999994</v>
      </c>
      <c r="AD39" s="32">
        <f t="shared" si="19"/>
        <v>234374.99999999997</v>
      </c>
    </row>
    <row r="40" spans="1:30" ht="15.75" thickBot="1" x14ac:dyDescent="0.3">
      <c r="A40" s="7">
        <v>30</v>
      </c>
      <c r="B40" s="14">
        <f t="shared" si="10"/>
        <v>227209177.37696838</v>
      </c>
      <c r="C40" s="19">
        <f t="shared" si="11"/>
        <v>1703618.0489634885</v>
      </c>
      <c r="D40" s="14">
        <f t="shared" si="0"/>
        <v>1514727.8491797894</v>
      </c>
      <c r="E40" s="15">
        <f t="shared" si="1"/>
        <v>188890.19978369912</v>
      </c>
      <c r="F40" s="17">
        <f>IF(time&lt;=30,1-(1-$F$3*time/30)^(1/12),1-(1-$F$3)^(1/12))</f>
        <v>5.1430128318229462E-3</v>
      </c>
      <c r="G40" s="16">
        <f t="shared" si="2"/>
        <v>1167568.250036391</v>
      </c>
      <c r="H40" s="14">
        <f t="shared" si="3"/>
        <v>94670.490573736824</v>
      </c>
      <c r="I40" s="15">
        <f t="shared" si="4"/>
        <v>1356458.4498200901</v>
      </c>
      <c r="J40" s="14">
        <f t="shared" si="5"/>
        <v>1420057.3586060526</v>
      </c>
      <c r="K40" s="21">
        <f t="shared" si="6"/>
        <v>2776515.8084261427</v>
      </c>
      <c r="M40" s="33">
        <f t="shared" si="12"/>
        <v>77209177.376968443</v>
      </c>
      <c r="N40" s="30">
        <f>(I-Service_Fee)/12*M40</f>
        <v>482557.35860605276</v>
      </c>
      <c r="O40" s="35">
        <f t="shared" si="7"/>
        <v>1356458.4498200901</v>
      </c>
      <c r="P40" s="33">
        <f t="shared" si="20"/>
        <v>50000000</v>
      </c>
      <c r="Q40" s="30">
        <f>(I-Service_Fee)/12*P40</f>
        <v>312500</v>
      </c>
      <c r="R40" s="34">
        <f t="shared" si="8"/>
        <v>0</v>
      </c>
      <c r="S40" s="33">
        <f t="shared" si="13"/>
        <v>62500000</v>
      </c>
      <c r="T40" s="30">
        <f>(I-Service_Fee)/12*S40</f>
        <v>390624.99999999994</v>
      </c>
      <c r="U40" s="35">
        <f t="shared" si="9"/>
        <v>0</v>
      </c>
      <c r="V40" s="34">
        <f t="shared" si="14"/>
        <v>37500000</v>
      </c>
      <c r="W40" s="30">
        <f>(I-Service_Fee)/12*V40</f>
        <v>234374.99999999997</v>
      </c>
      <c r="X40" s="35">
        <f t="shared" si="15"/>
        <v>0</v>
      </c>
      <c r="Y40" s="32"/>
      <c r="Z40" s="32">
        <f t="shared" si="21"/>
        <v>30</v>
      </c>
      <c r="AA40" s="32">
        <f t="shared" si="16"/>
        <v>1839015.8084261429</v>
      </c>
      <c r="AB40" s="32">
        <f t="shared" si="17"/>
        <v>312500</v>
      </c>
      <c r="AC40" s="32">
        <f t="shared" si="18"/>
        <v>390624.99999999994</v>
      </c>
      <c r="AD40" s="32">
        <f t="shared" si="19"/>
        <v>234374.99999999997</v>
      </c>
    </row>
    <row r="41" spans="1:30" ht="15.75" thickBot="1" x14ac:dyDescent="0.3">
      <c r="A41" s="7">
        <v>31</v>
      </c>
      <c r="B41" s="14">
        <f t="shared" si="10"/>
        <v>225852718.92714828</v>
      </c>
      <c r="C41" s="19">
        <f t="shared" si="11"/>
        <v>1694856.3194771442</v>
      </c>
      <c r="D41" s="14">
        <f t="shared" si="0"/>
        <v>1505684.7928476552</v>
      </c>
      <c r="E41" s="15">
        <f t="shared" si="1"/>
        <v>189171.52662948892</v>
      </c>
      <c r="F41" s="17">
        <f>IF(time&lt;=30,1-(1-$F$3*time/30)^(1/12),1-(1-$F$3)^(1/12))</f>
        <v>5.1430128318229462E-3</v>
      </c>
      <c r="G41" s="16">
        <f t="shared" si="2"/>
        <v>1160590.5199555538</v>
      </c>
      <c r="H41" s="14">
        <f t="shared" si="3"/>
        <v>94105.299552978468</v>
      </c>
      <c r="I41" s="15">
        <f t="shared" si="4"/>
        <v>1349762.0465850427</v>
      </c>
      <c r="J41" s="14">
        <f t="shared" si="5"/>
        <v>1411579.4932946768</v>
      </c>
      <c r="K41" s="21">
        <f t="shared" si="6"/>
        <v>2761341.5398797197</v>
      </c>
      <c r="M41" s="33">
        <f t="shared" si="12"/>
        <v>75852718.927148357</v>
      </c>
      <c r="N41" s="30">
        <f>(I-Service_Fee)/12*M41</f>
        <v>474079.49329467717</v>
      </c>
      <c r="O41" s="35">
        <f t="shared" si="7"/>
        <v>1349762.0465850427</v>
      </c>
      <c r="P41" s="33">
        <f t="shared" si="20"/>
        <v>50000000</v>
      </c>
      <c r="Q41" s="30">
        <f>(I-Service_Fee)/12*P41</f>
        <v>312500</v>
      </c>
      <c r="R41" s="34">
        <f t="shared" si="8"/>
        <v>0</v>
      </c>
      <c r="S41" s="33">
        <f t="shared" si="13"/>
        <v>62500000</v>
      </c>
      <c r="T41" s="30">
        <f>(I-Service_Fee)/12*S41</f>
        <v>390624.99999999994</v>
      </c>
      <c r="U41" s="35">
        <f t="shared" si="9"/>
        <v>0</v>
      </c>
      <c r="V41" s="34">
        <f t="shared" si="14"/>
        <v>37500000</v>
      </c>
      <c r="W41" s="30">
        <f>(I-Service_Fee)/12*V41</f>
        <v>234374.99999999997</v>
      </c>
      <c r="X41" s="35">
        <f t="shared" si="15"/>
        <v>0</v>
      </c>
      <c r="Y41" s="32"/>
      <c r="Z41" s="32">
        <f t="shared" si="21"/>
        <v>31</v>
      </c>
      <c r="AA41" s="32">
        <f t="shared" si="16"/>
        <v>1823841.53987972</v>
      </c>
      <c r="AB41" s="32">
        <f t="shared" si="17"/>
        <v>312500</v>
      </c>
      <c r="AC41" s="32">
        <f t="shared" si="18"/>
        <v>390624.99999999994</v>
      </c>
      <c r="AD41" s="32">
        <f t="shared" si="19"/>
        <v>234374.99999999997</v>
      </c>
    </row>
    <row r="42" spans="1:30" ht="15.75" thickBot="1" x14ac:dyDescent="0.3">
      <c r="A42" s="7">
        <v>32</v>
      </c>
      <c r="B42" s="14">
        <f t="shared" si="10"/>
        <v>224502956.88056323</v>
      </c>
      <c r="C42" s="19">
        <f t="shared" si="11"/>
        <v>1686139.6516779771</v>
      </c>
      <c r="D42" s="14">
        <f t="shared" si="0"/>
        <v>1496686.3792037549</v>
      </c>
      <c r="E42" s="15">
        <f t="shared" si="1"/>
        <v>189453.27247422212</v>
      </c>
      <c r="F42" s="17">
        <f>IF(time&lt;=30,1-(1-$F$3*time/30)^(1/12),1-(1-$F$3)^(1/12))</f>
        <v>5.1430128318229462E-3</v>
      </c>
      <c r="G42" s="16">
        <f t="shared" si="2"/>
        <v>1153647.2274075644</v>
      </c>
      <c r="H42" s="14">
        <f t="shared" si="3"/>
        <v>93542.898700234669</v>
      </c>
      <c r="I42" s="15">
        <f t="shared" si="4"/>
        <v>1343100.4998817865</v>
      </c>
      <c r="J42" s="14">
        <f t="shared" si="5"/>
        <v>1403143.4805035202</v>
      </c>
      <c r="K42" s="21">
        <f t="shared" si="6"/>
        <v>2746243.9803853068</v>
      </c>
      <c r="M42" s="33">
        <f t="shared" si="12"/>
        <v>74502956.880563319</v>
      </c>
      <c r="N42" s="30">
        <f>(I-Service_Fee)/12*M42</f>
        <v>465643.4805035207</v>
      </c>
      <c r="O42" s="35">
        <f t="shared" si="7"/>
        <v>1343100.4998817865</v>
      </c>
      <c r="P42" s="33">
        <f t="shared" si="20"/>
        <v>50000000</v>
      </c>
      <c r="Q42" s="30">
        <f>(I-Service_Fee)/12*P42</f>
        <v>312500</v>
      </c>
      <c r="R42" s="34">
        <f t="shared" si="8"/>
        <v>0</v>
      </c>
      <c r="S42" s="33">
        <f t="shared" si="13"/>
        <v>62500000</v>
      </c>
      <c r="T42" s="30">
        <f>(I-Service_Fee)/12*S42</f>
        <v>390624.99999999994</v>
      </c>
      <c r="U42" s="35">
        <f t="shared" si="9"/>
        <v>0</v>
      </c>
      <c r="V42" s="34">
        <f t="shared" si="14"/>
        <v>37500000</v>
      </c>
      <c r="W42" s="30">
        <f>(I-Service_Fee)/12*V42</f>
        <v>234374.99999999997</v>
      </c>
      <c r="X42" s="35">
        <f t="shared" si="15"/>
        <v>0</v>
      </c>
      <c r="Y42" s="32"/>
      <c r="Z42" s="32">
        <f t="shared" si="21"/>
        <v>32</v>
      </c>
      <c r="AA42" s="32">
        <f t="shared" si="16"/>
        <v>1808743.9803853072</v>
      </c>
      <c r="AB42" s="32">
        <f t="shared" si="17"/>
        <v>312500</v>
      </c>
      <c r="AC42" s="32">
        <f t="shared" si="18"/>
        <v>390624.99999999994</v>
      </c>
      <c r="AD42" s="32">
        <f t="shared" si="19"/>
        <v>234374.99999999997</v>
      </c>
    </row>
    <row r="43" spans="1:30" ht="15.75" thickBot="1" x14ac:dyDescent="0.3">
      <c r="A43" s="7">
        <v>33</v>
      </c>
      <c r="B43" s="14">
        <f t="shared" si="10"/>
        <v>223159856.38068146</v>
      </c>
      <c r="C43" s="19">
        <f t="shared" si="11"/>
        <v>1677467.8138131516</v>
      </c>
      <c r="D43" s="14">
        <f t="shared" si="0"/>
        <v>1487732.3758712099</v>
      </c>
      <c r="E43" s="15">
        <f t="shared" si="1"/>
        <v>189735.43794194167</v>
      </c>
      <c r="F43" s="17">
        <f>IF(time&lt;=30,1-(1-$F$3*time/30)^(1/12),1-(1-$F$3)^(1/12))</f>
        <v>5.1430128318229462E-3</v>
      </c>
      <c r="G43" s="16">
        <f t="shared" si="2"/>
        <v>1146738.1931216235</v>
      </c>
      <c r="H43" s="14">
        <f t="shared" si="3"/>
        <v>92983.273491950604</v>
      </c>
      <c r="I43" s="15">
        <f t="shared" si="4"/>
        <v>1336473.6310635651</v>
      </c>
      <c r="J43" s="14">
        <f t="shared" si="5"/>
        <v>1394749.1023792592</v>
      </c>
      <c r="K43" s="21">
        <f t="shared" si="6"/>
        <v>2731222.7334428243</v>
      </c>
      <c r="M43" s="33">
        <f t="shared" si="12"/>
        <v>73159856.38068153</v>
      </c>
      <c r="N43" s="30">
        <f>(I-Service_Fee)/12*M43</f>
        <v>457249.10237925954</v>
      </c>
      <c r="O43" s="35">
        <f t="shared" si="7"/>
        <v>1336473.6310635651</v>
      </c>
      <c r="P43" s="33">
        <f t="shared" si="20"/>
        <v>50000000</v>
      </c>
      <c r="Q43" s="30">
        <f>(I-Service_Fee)/12*P43</f>
        <v>312500</v>
      </c>
      <c r="R43" s="34">
        <f t="shared" si="8"/>
        <v>0</v>
      </c>
      <c r="S43" s="33">
        <f t="shared" si="13"/>
        <v>62500000</v>
      </c>
      <c r="T43" s="30">
        <f>(I-Service_Fee)/12*S43</f>
        <v>390624.99999999994</v>
      </c>
      <c r="U43" s="35">
        <f t="shared" si="9"/>
        <v>0</v>
      </c>
      <c r="V43" s="34">
        <f t="shared" si="14"/>
        <v>37500000</v>
      </c>
      <c r="W43" s="30">
        <f>(I-Service_Fee)/12*V43</f>
        <v>234374.99999999997</v>
      </c>
      <c r="X43" s="35">
        <f t="shared" si="15"/>
        <v>0</v>
      </c>
      <c r="Y43" s="32"/>
      <c r="Z43" s="32">
        <f t="shared" si="21"/>
        <v>33</v>
      </c>
      <c r="AA43" s="32">
        <f t="shared" si="16"/>
        <v>1793722.7334428248</v>
      </c>
      <c r="AB43" s="32">
        <f t="shared" si="17"/>
        <v>312500</v>
      </c>
      <c r="AC43" s="32">
        <f t="shared" si="18"/>
        <v>390624.99999999994</v>
      </c>
      <c r="AD43" s="32">
        <f t="shared" si="19"/>
        <v>234374.99999999997</v>
      </c>
    </row>
    <row r="44" spans="1:30" ht="15.75" thickBot="1" x14ac:dyDescent="0.3">
      <c r="A44" s="7">
        <v>34</v>
      </c>
      <c r="B44" s="14">
        <f t="shared" si="10"/>
        <v>221823382.7496179</v>
      </c>
      <c r="C44" s="19">
        <f t="shared" si="11"/>
        <v>1668840.5753217407</v>
      </c>
      <c r="D44" s="14">
        <f t="shared" si="0"/>
        <v>1478822.5516641194</v>
      </c>
      <c r="E44" s="15">
        <f t="shared" si="1"/>
        <v>190018.02365762135</v>
      </c>
      <c r="F44" s="17">
        <f>IF(time&lt;=30,1-(1-$F$3*time/30)^(1/12),1-(1-$F$3)^(1/12))</f>
        <v>5.1430128318229462E-3</v>
      </c>
      <c r="G44" s="16">
        <f t="shared" si="2"/>
        <v>1139863.2387457089</v>
      </c>
      <c r="H44" s="14">
        <f t="shared" si="3"/>
        <v>92426.40947900746</v>
      </c>
      <c r="I44" s="15">
        <f t="shared" si="4"/>
        <v>1329881.2624033303</v>
      </c>
      <c r="J44" s="14">
        <f t="shared" si="5"/>
        <v>1386396.142185112</v>
      </c>
      <c r="K44" s="21">
        <f t="shared" si="6"/>
        <v>2716277.4045884423</v>
      </c>
      <c r="M44" s="33">
        <f t="shared" si="12"/>
        <v>71823382.749617964</v>
      </c>
      <c r="N44" s="30">
        <f>(I-Service_Fee)/12*M44</f>
        <v>448896.14218511223</v>
      </c>
      <c r="O44" s="35">
        <f t="shared" si="7"/>
        <v>1329881.2624033303</v>
      </c>
      <c r="P44" s="33">
        <f t="shared" si="20"/>
        <v>50000000</v>
      </c>
      <c r="Q44" s="30">
        <f>(I-Service_Fee)/12*P44</f>
        <v>312500</v>
      </c>
      <c r="R44" s="34">
        <f t="shared" si="8"/>
        <v>0</v>
      </c>
      <c r="S44" s="33">
        <f t="shared" si="13"/>
        <v>62500000</v>
      </c>
      <c r="T44" s="30">
        <f>(I-Service_Fee)/12*S44</f>
        <v>390624.99999999994</v>
      </c>
      <c r="U44" s="35">
        <f t="shared" si="9"/>
        <v>0</v>
      </c>
      <c r="V44" s="34">
        <f t="shared" si="14"/>
        <v>37500000</v>
      </c>
      <c r="W44" s="30">
        <f>(I-Service_Fee)/12*V44</f>
        <v>234374.99999999997</v>
      </c>
      <c r="X44" s="35">
        <f t="shared" si="15"/>
        <v>0</v>
      </c>
      <c r="Y44" s="32"/>
      <c r="Z44" s="32">
        <f t="shared" si="21"/>
        <v>34</v>
      </c>
      <c r="AA44" s="32">
        <f t="shared" si="16"/>
        <v>1778777.4045884425</v>
      </c>
      <c r="AB44" s="32">
        <f t="shared" si="17"/>
        <v>312500</v>
      </c>
      <c r="AC44" s="32">
        <f t="shared" si="18"/>
        <v>390624.99999999994</v>
      </c>
      <c r="AD44" s="32">
        <f t="shared" si="19"/>
        <v>234374.99999999997</v>
      </c>
    </row>
    <row r="45" spans="1:30" ht="15.75" thickBot="1" x14ac:dyDescent="0.3">
      <c r="A45" s="7">
        <v>35</v>
      </c>
      <c r="B45" s="14">
        <f t="shared" si="10"/>
        <v>220493501.48721457</v>
      </c>
      <c r="C45" s="19">
        <f t="shared" si="11"/>
        <v>1660257.7068285942</v>
      </c>
      <c r="D45" s="14">
        <f t="shared" si="0"/>
        <v>1469956.6765814305</v>
      </c>
      <c r="E45" s="15">
        <f t="shared" si="1"/>
        <v>190301.03024716373</v>
      </c>
      <c r="F45" s="17">
        <f>IF(time&lt;=30,1-(1-$F$3*time/30)^(1/12),1-(1-$F$3)^(1/12))</f>
        <v>5.1430128318229462E-3</v>
      </c>
      <c r="G45" s="16">
        <f t="shared" si="2"/>
        <v>1133022.1868418462</v>
      </c>
      <c r="H45" s="14">
        <f t="shared" si="3"/>
        <v>91872.292286339405</v>
      </c>
      <c r="I45" s="15">
        <f t="shared" si="4"/>
        <v>1323323.2170890099</v>
      </c>
      <c r="J45" s="14">
        <f t="shared" si="5"/>
        <v>1378084.384295091</v>
      </c>
      <c r="K45" s="21">
        <f t="shared" si="6"/>
        <v>2701407.601384101</v>
      </c>
      <c r="M45" s="33">
        <f t="shared" si="12"/>
        <v>70493501.48721464</v>
      </c>
      <c r="N45" s="30">
        <f>(I-Service_Fee)/12*M45</f>
        <v>440584.38429509144</v>
      </c>
      <c r="O45" s="35">
        <f t="shared" si="7"/>
        <v>1323323.2170890099</v>
      </c>
      <c r="P45" s="33">
        <f t="shared" si="20"/>
        <v>50000000</v>
      </c>
      <c r="Q45" s="30">
        <f>(I-Service_Fee)/12*P45</f>
        <v>312500</v>
      </c>
      <c r="R45" s="34">
        <f t="shared" si="8"/>
        <v>0</v>
      </c>
      <c r="S45" s="33">
        <f t="shared" si="13"/>
        <v>62500000</v>
      </c>
      <c r="T45" s="30">
        <f>(I-Service_Fee)/12*S45</f>
        <v>390624.99999999994</v>
      </c>
      <c r="U45" s="35">
        <f t="shared" si="9"/>
        <v>0</v>
      </c>
      <c r="V45" s="34">
        <f t="shared" si="14"/>
        <v>37500000</v>
      </c>
      <c r="W45" s="30">
        <f>(I-Service_Fee)/12*V45</f>
        <v>234374.99999999997</v>
      </c>
      <c r="X45" s="35">
        <f t="shared" si="15"/>
        <v>0</v>
      </c>
      <c r="Y45" s="32"/>
      <c r="Z45" s="32">
        <f t="shared" si="21"/>
        <v>35</v>
      </c>
      <c r="AA45" s="32">
        <f t="shared" si="16"/>
        <v>1763907.6013841014</v>
      </c>
      <c r="AB45" s="32">
        <f t="shared" si="17"/>
        <v>312500</v>
      </c>
      <c r="AC45" s="32">
        <f t="shared" si="18"/>
        <v>390624.99999999994</v>
      </c>
      <c r="AD45" s="32">
        <f t="shared" si="19"/>
        <v>234374.99999999997</v>
      </c>
    </row>
    <row r="46" spans="1:30" ht="15.75" thickBot="1" x14ac:dyDescent="0.3">
      <c r="A46" s="7">
        <v>36</v>
      </c>
      <c r="B46" s="14">
        <f t="shared" si="10"/>
        <v>219170178.27012557</v>
      </c>
      <c r="C46" s="19">
        <f t="shared" si="11"/>
        <v>1651718.9801382418</v>
      </c>
      <c r="D46" s="14">
        <f t="shared" si="0"/>
        <v>1461134.5218008372</v>
      </c>
      <c r="E46" s="15">
        <f t="shared" si="1"/>
        <v>190584.45833740453</v>
      </c>
      <c r="F46" s="17">
        <f>IF(time&lt;=30,1-(1-$F$3*time/30)^(1/12),1-(1-$F$3)^(1/12))</f>
        <v>5.1430128318229462E-3</v>
      </c>
      <c r="G46" s="16">
        <f t="shared" si="2"/>
        <v>1126214.8608814031</v>
      </c>
      <c r="H46" s="14">
        <f t="shared" si="3"/>
        <v>91320.907612552328</v>
      </c>
      <c r="I46" s="15">
        <f t="shared" si="4"/>
        <v>1316799.3192188076</v>
      </c>
      <c r="J46" s="14">
        <f t="shared" si="5"/>
        <v>1369813.6141882848</v>
      </c>
      <c r="K46" s="21">
        <f t="shared" si="6"/>
        <v>2686612.9334070925</v>
      </c>
      <c r="M46" s="33">
        <f t="shared" si="12"/>
        <v>69170178.270125628</v>
      </c>
      <c r="N46" s="30">
        <f>(I-Service_Fee)/12*M46</f>
        <v>432313.61418828514</v>
      </c>
      <c r="O46" s="35">
        <f t="shared" si="7"/>
        <v>1316799.3192188076</v>
      </c>
      <c r="P46" s="33">
        <f t="shared" si="20"/>
        <v>50000000</v>
      </c>
      <c r="Q46" s="30">
        <f>(I-Service_Fee)/12*P46</f>
        <v>312500</v>
      </c>
      <c r="R46" s="34">
        <f t="shared" si="8"/>
        <v>0</v>
      </c>
      <c r="S46" s="33">
        <f t="shared" si="13"/>
        <v>62500000</v>
      </c>
      <c r="T46" s="30">
        <f>(I-Service_Fee)/12*S46</f>
        <v>390624.99999999994</v>
      </c>
      <c r="U46" s="35">
        <f t="shared" si="9"/>
        <v>0</v>
      </c>
      <c r="V46" s="34">
        <f t="shared" si="14"/>
        <v>37500000</v>
      </c>
      <c r="W46" s="30">
        <f>(I-Service_Fee)/12*V46</f>
        <v>234374.99999999997</v>
      </c>
      <c r="X46" s="35">
        <f t="shared" si="15"/>
        <v>0</v>
      </c>
      <c r="Y46" s="32"/>
      <c r="Z46" s="32">
        <f t="shared" si="21"/>
        <v>36</v>
      </c>
      <c r="AA46" s="32">
        <f t="shared" si="16"/>
        <v>1749112.9334070927</v>
      </c>
      <c r="AB46" s="32">
        <f t="shared" si="17"/>
        <v>312500</v>
      </c>
      <c r="AC46" s="32">
        <f t="shared" si="18"/>
        <v>390624.99999999994</v>
      </c>
      <c r="AD46" s="32">
        <f t="shared" si="19"/>
        <v>234374.99999999997</v>
      </c>
    </row>
    <row r="47" spans="1:30" ht="15.75" thickBot="1" x14ac:dyDescent="0.3">
      <c r="A47" s="7">
        <v>37</v>
      </c>
      <c r="B47" s="14">
        <f t="shared" si="10"/>
        <v>217853378.95090675</v>
      </c>
      <c r="C47" s="19">
        <f t="shared" si="11"/>
        <v>1643224.1682288253</v>
      </c>
      <c r="D47" s="14">
        <f t="shared" si="0"/>
        <v>1452355.8596727117</v>
      </c>
      <c r="E47" s="15">
        <f t="shared" si="1"/>
        <v>190868.30855611362</v>
      </c>
      <c r="F47" s="17">
        <f>IF(time&lt;=30,1-(1-$F$3*time/30)^(1/12),1-(1-$F$3)^(1/12))</f>
        <v>5.1430128318229462E-3</v>
      </c>
      <c r="G47" s="16">
        <f t="shared" si="2"/>
        <v>1119441.0852404078</v>
      </c>
      <c r="H47" s="14">
        <f t="shared" si="3"/>
        <v>90772.241229544496</v>
      </c>
      <c r="I47" s="15">
        <f t="shared" si="4"/>
        <v>1310309.3937965215</v>
      </c>
      <c r="J47" s="14">
        <f t="shared" si="5"/>
        <v>1361583.6184431673</v>
      </c>
      <c r="K47" s="21">
        <f t="shared" si="6"/>
        <v>2671893.012239689</v>
      </c>
      <c r="M47" s="33">
        <f t="shared" si="12"/>
        <v>67853378.950906813</v>
      </c>
      <c r="N47" s="30">
        <f>(I-Service_Fee)/12*M47</f>
        <v>424083.61844316754</v>
      </c>
      <c r="O47" s="35">
        <f t="shared" si="7"/>
        <v>1310309.3937965215</v>
      </c>
      <c r="P47" s="33">
        <f t="shared" si="20"/>
        <v>50000000</v>
      </c>
      <c r="Q47" s="30">
        <f>(I-Service_Fee)/12*P47</f>
        <v>312500</v>
      </c>
      <c r="R47" s="34">
        <f t="shared" si="8"/>
        <v>0</v>
      </c>
      <c r="S47" s="33">
        <f t="shared" si="13"/>
        <v>62500000</v>
      </c>
      <c r="T47" s="30">
        <f>(I-Service_Fee)/12*S47</f>
        <v>390624.99999999994</v>
      </c>
      <c r="U47" s="35">
        <f t="shared" si="9"/>
        <v>0</v>
      </c>
      <c r="V47" s="34">
        <f t="shared" si="14"/>
        <v>37500000</v>
      </c>
      <c r="W47" s="30">
        <f>(I-Service_Fee)/12*V47</f>
        <v>234374.99999999997</v>
      </c>
      <c r="X47" s="35">
        <f t="shared" si="15"/>
        <v>0</v>
      </c>
      <c r="Y47" s="32"/>
      <c r="Z47" s="32">
        <f t="shared" si="21"/>
        <v>37</v>
      </c>
      <c r="AA47" s="32">
        <f t="shared" si="16"/>
        <v>1734393.012239689</v>
      </c>
      <c r="AB47" s="32">
        <f t="shared" si="17"/>
        <v>312500</v>
      </c>
      <c r="AC47" s="32">
        <f t="shared" si="18"/>
        <v>390624.99999999994</v>
      </c>
      <c r="AD47" s="32">
        <f t="shared" si="19"/>
        <v>234374.99999999997</v>
      </c>
    </row>
    <row r="48" spans="1:30" ht="15.75" thickBot="1" x14ac:dyDescent="0.3">
      <c r="A48" s="7">
        <v>38</v>
      </c>
      <c r="B48" s="14">
        <f t="shared" si="10"/>
        <v>216543069.55711022</v>
      </c>
      <c r="C48" s="19">
        <f t="shared" si="11"/>
        <v>1634773.0452460628</v>
      </c>
      <c r="D48" s="14">
        <f t="shared" si="0"/>
        <v>1443620.4637140683</v>
      </c>
      <c r="E48" s="15">
        <f t="shared" si="1"/>
        <v>191152.58153199451</v>
      </c>
      <c r="F48" s="17">
        <f>IF(time&lt;=30,1-(1-$F$3*time/30)^(1/12),1-(1-$F$3)^(1/12))</f>
        <v>5.1430128318229462E-3</v>
      </c>
      <c r="G48" s="16">
        <f t="shared" si="2"/>
        <v>1112700.6851948914</v>
      </c>
      <c r="H48" s="14">
        <f t="shared" si="3"/>
        <v>90226.278982129254</v>
      </c>
      <c r="I48" s="15">
        <f t="shared" si="4"/>
        <v>1303853.2667268859</v>
      </c>
      <c r="J48" s="14">
        <f t="shared" si="5"/>
        <v>1353394.1847319391</v>
      </c>
      <c r="K48" s="21">
        <f t="shared" si="6"/>
        <v>2657247.4514588248</v>
      </c>
      <c r="M48" s="33">
        <f t="shared" si="12"/>
        <v>66543069.557110295</v>
      </c>
      <c r="N48" s="30">
        <f>(I-Service_Fee)/12*M48</f>
        <v>415894.18473193928</v>
      </c>
      <c r="O48" s="35">
        <f t="shared" si="7"/>
        <v>1303853.2667268859</v>
      </c>
      <c r="P48" s="33">
        <f t="shared" si="20"/>
        <v>50000000</v>
      </c>
      <c r="Q48" s="30">
        <f>(I-Service_Fee)/12*P48</f>
        <v>312500</v>
      </c>
      <c r="R48" s="34">
        <f t="shared" si="8"/>
        <v>0</v>
      </c>
      <c r="S48" s="33">
        <f t="shared" si="13"/>
        <v>62500000</v>
      </c>
      <c r="T48" s="30">
        <f>(I-Service_Fee)/12*S48</f>
        <v>390624.99999999994</v>
      </c>
      <c r="U48" s="35">
        <f t="shared" si="9"/>
        <v>0</v>
      </c>
      <c r="V48" s="34">
        <f t="shared" si="14"/>
        <v>37500000</v>
      </c>
      <c r="W48" s="30">
        <f>(I-Service_Fee)/12*V48</f>
        <v>234374.99999999997</v>
      </c>
      <c r="X48" s="35">
        <f t="shared" si="15"/>
        <v>0</v>
      </c>
      <c r="Y48" s="32"/>
      <c r="Z48" s="32">
        <f t="shared" si="21"/>
        <v>38</v>
      </c>
      <c r="AA48" s="32">
        <f t="shared" si="16"/>
        <v>1719747.4514588253</v>
      </c>
      <c r="AB48" s="32">
        <f t="shared" si="17"/>
        <v>312500</v>
      </c>
      <c r="AC48" s="32">
        <f t="shared" si="18"/>
        <v>390624.99999999994</v>
      </c>
      <c r="AD48" s="32">
        <f t="shared" si="19"/>
        <v>234374.99999999997</v>
      </c>
    </row>
    <row r="49" spans="1:30" ht="15.75" thickBot="1" x14ac:dyDescent="0.3">
      <c r="A49" s="7">
        <v>39</v>
      </c>
      <c r="B49" s="14">
        <f t="shared" si="10"/>
        <v>215239216.29038334</v>
      </c>
      <c r="C49" s="19">
        <f t="shared" si="11"/>
        <v>1626365.386497244</v>
      </c>
      <c r="D49" s="14">
        <f t="shared" si="0"/>
        <v>1434928.1086025557</v>
      </c>
      <c r="E49" s="15">
        <f t="shared" si="1"/>
        <v>191437.2778946883</v>
      </c>
      <c r="F49" s="17">
        <f>IF(time&lt;=30,1-(1-$F$3*time/30)^(1/12),1-(1-$F$3)^(1/12))</f>
        <v>5.1430128318229462E-3</v>
      </c>
      <c r="G49" s="16">
        <f t="shared" si="2"/>
        <v>1105993.4869162545</v>
      </c>
      <c r="H49" s="14">
        <f t="shared" si="3"/>
        <v>89683.006787659717</v>
      </c>
      <c r="I49" s="15">
        <f t="shared" si="4"/>
        <v>1297430.7648109428</v>
      </c>
      <c r="J49" s="14">
        <f t="shared" si="5"/>
        <v>1345245.1018148959</v>
      </c>
      <c r="K49" s="21">
        <f t="shared" si="6"/>
        <v>2642675.8666258389</v>
      </c>
      <c r="M49" s="33">
        <f t="shared" si="12"/>
        <v>65239216.290383406</v>
      </c>
      <c r="N49" s="30">
        <f>(I-Service_Fee)/12*M49</f>
        <v>407745.10181489628</v>
      </c>
      <c r="O49" s="35">
        <f t="shared" si="7"/>
        <v>1297430.7648109428</v>
      </c>
      <c r="P49" s="33">
        <f t="shared" si="20"/>
        <v>50000000</v>
      </c>
      <c r="Q49" s="30">
        <f>(I-Service_Fee)/12*P49</f>
        <v>312500</v>
      </c>
      <c r="R49" s="34">
        <f t="shared" si="8"/>
        <v>0</v>
      </c>
      <c r="S49" s="33">
        <f t="shared" si="13"/>
        <v>62500000</v>
      </c>
      <c r="T49" s="30">
        <f>(I-Service_Fee)/12*S49</f>
        <v>390624.99999999994</v>
      </c>
      <c r="U49" s="35">
        <f t="shared" si="9"/>
        <v>0</v>
      </c>
      <c r="V49" s="34">
        <f t="shared" si="14"/>
        <v>37500000</v>
      </c>
      <c r="W49" s="30">
        <f>(I-Service_Fee)/12*V49</f>
        <v>234374.99999999997</v>
      </c>
      <c r="X49" s="35">
        <f t="shared" si="15"/>
        <v>0</v>
      </c>
      <c r="Y49" s="32"/>
      <c r="Z49" s="32">
        <f t="shared" si="21"/>
        <v>39</v>
      </c>
      <c r="AA49" s="32">
        <f t="shared" si="16"/>
        <v>1705175.8666258391</v>
      </c>
      <c r="AB49" s="32">
        <f t="shared" si="17"/>
        <v>312500</v>
      </c>
      <c r="AC49" s="32">
        <f t="shared" si="18"/>
        <v>390624.99999999994</v>
      </c>
      <c r="AD49" s="32">
        <f t="shared" si="19"/>
        <v>234374.99999999997</v>
      </c>
    </row>
    <row r="50" spans="1:30" ht="15.75" thickBot="1" x14ac:dyDescent="0.3">
      <c r="A50" s="7">
        <v>40</v>
      </c>
      <c r="B50" s="14">
        <f t="shared" si="10"/>
        <v>213941785.52557239</v>
      </c>
      <c r="C50" s="19">
        <f t="shared" si="11"/>
        <v>1618000.9684452561</v>
      </c>
      <c r="D50" s="14">
        <f t="shared" si="0"/>
        <v>1426278.5701704826</v>
      </c>
      <c r="E50" s="15">
        <f t="shared" si="1"/>
        <v>191722.3982747735</v>
      </c>
      <c r="F50" s="17">
        <f>IF(time&lt;=30,1-(1-$F$3*time/30)^(1/12),1-(1-$F$3)^(1/12))</f>
        <v>5.1430128318229462E-3</v>
      </c>
      <c r="G50" s="16">
        <f t="shared" si="2"/>
        <v>1099319.3174666564</v>
      </c>
      <c r="H50" s="14">
        <f t="shared" si="3"/>
        <v>89142.410635655164</v>
      </c>
      <c r="I50" s="15">
        <f t="shared" si="4"/>
        <v>1291041.7157414299</v>
      </c>
      <c r="J50" s="14">
        <f t="shared" si="5"/>
        <v>1337136.1595348273</v>
      </c>
      <c r="K50" s="21">
        <f t="shared" si="6"/>
        <v>2628177.8752762573</v>
      </c>
      <c r="M50" s="33">
        <f t="shared" si="12"/>
        <v>63941785.525572464</v>
      </c>
      <c r="N50" s="30">
        <f>(I-Service_Fee)/12*M50</f>
        <v>399636.15953482786</v>
      </c>
      <c r="O50" s="35">
        <f t="shared" si="7"/>
        <v>1291041.7157414299</v>
      </c>
      <c r="P50" s="33">
        <f t="shared" si="20"/>
        <v>50000000</v>
      </c>
      <c r="Q50" s="30">
        <f>(I-Service_Fee)/12*P50</f>
        <v>312500</v>
      </c>
      <c r="R50" s="34">
        <f t="shared" si="8"/>
        <v>0</v>
      </c>
      <c r="S50" s="33">
        <f t="shared" si="13"/>
        <v>62500000</v>
      </c>
      <c r="T50" s="30">
        <f>(I-Service_Fee)/12*S50</f>
        <v>390624.99999999994</v>
      </c>
      <c r="U50" s="35">
        <f t="shared" si="9"/>
        <v>0</v>
      </c>
      <c r="V50" s="34">
        <f t="shared" si="14"/>
        <v>37500000</v>
      </c>
      <c r="W50" s="30">
        <f>(I-Service_Fee)/12*V50</f>
        <v>234374.99999999997</v>
      </c>
      <c r="X50" s="35">
        <f t="shared" si="15"/>
        <v>0</v>
      </c>
      <c r="Y50" s="32"/>
      <c r="Z50" s="32">
        <f t="shared" si="21"/>
        <v>40</v>
      </c>
      <c r="AA50" s="32">
        <f t="shared" si="16"/>
        <v>1690677.8752762577</v>
      </c>
      <c r="AB50" s="32">
        <f t="shared" si="17"/>
        <v>312500</v>
      </c>
      <c r="AC50" s="32">
        <f t="shared" si="18"/>
        <v>390624.99999999994</v>
      </c>
      <c r="AD50" s="32">
        <f t="shared" si="19"/>
        <v>234374.99999999997</v>
      </c>
    </row>
    <row r="51" spans="1:30" ht="15.75" thickBot="1" x14ac:dyDescent="0.3">
      <c r="A51" s="7">
        <v>41</v>
      </c>
      <c r="B51" s="14">
        <f t="shared" si="10"/>
        <v>212650743.80983096</v>
      </c>
      <c r="C51" s="19">
        <f t="shared" si="11"/>
        <v>1609679.56870264</v>
      </c>
      <c r="D51" s="14">
        <f t="shared" si="0"/>
        <v>1417671.6253988731</v>
      </c>
      <c r="E51" s="15">
        <f t="shared" si="1"/>
        <v>192007.94330376689</v>
      </c>
      <c r="F51" s="17">
        <f>IF(time&lt;=30,1-(1-$F$3*time/30)^(1/12),1-(1-$F$3)^(1/12))</f>
        <v>5.1430128318229462E-3</v>
      </c>
      <c r="G51" s="16">
        <f t="shared" si="2"/>
        <v>1092678.0047944314</v>
      </c>
      <c r="H51" s="14">
        <f t="shared" si="3"/>
        <v>88604.47658742957</v>
      </c>
      <c r="I51" s="15">
        <f t="shared" si="4"/>
        <v>1284685.9480981983</v>
      </c>
      <c r="J51" s="14">
        <f t="shared" si="5"/>
        <v>1329067.1488114435</v>
      </c>
      <c r="K51" s="21">
        <f t="shared" si="6"/>
        <v>2613753.0969096418</v>
      </c>
      <c r="M51" s="33">
        <f t="shared" si="12"/>
        <v>62650743.809831031</v>
      </c>
      <c r="N51" s="30">
        <f>(I-Service_Fee)/12*M51</f>
        <v>391567.14881144388</v>
      </c>
      <c r="O51" s="35">
        <f t="shared" si="7"/>
        <v>1284685.9480981983</v>
      </c>
      <c r="P51" s="33">
        <f t="shared" si="20"/>
        <v>50000000</v>
      </c>
      <c r="Q51" s="30">
        <f>(I-Service_Fee)/12*P51</f>
        <v>312500</v>
      </c>
      <c r="R51" s="34">
        <f t="shared" si="8"/>
        <v>0</v>
      </c>
      <c r="S51" s="33">
        <f t="shared" si="13"/>
        <v>62500000</v>
      </c>
      <c r="T51" s="30">
        <f>(I-Service_Fee)/12*S51</f>
        <v>390624.99999999994</v>
      </c>
      <c r="U51" s="35">
        <f t="shared" si="9"/>
        <v>0</v>
      </c>
      <c r="V51" s="34">
        <f t="shared" si="14"/>
        <v>37500000</v>
      </c>
      <c r="W51" s="30">
        <f>(I-Service_Fee)/12*V51</f>
        <v>234374.99999999997</v>
      </c>
      <c r="X51" s="35">
        <f t="shared" si="15"/>
        <v>0</v>
      </c>
      <c r="Y51" s="32"/>
      <c r="Z51" s="32">
        <f t="shared" si="21"/>
        <v>41</v>
      </c>
      <c r="AA51" s="32">
        <f t="shared" si="16"/>
        <v>1676253.0969096422</v>
      </c>
      <c r="AB51" s="32">
        <f t="shared" si="17"/>
        <v>312500</v>
      </c>
      <c r="AC51" s="32">
        <f t="shared" si="18"/>
        <v>390624.99999999994</v>
      </c>
      <c r="AD51" s="32">
        <f t="shared" si="19"/>
        <v>234374.99999999997</v>
      </c>
    </row>
    <row r="52" spans="1:30" ht="15.75" thickBot="1" x14ac:dyDescent="0.3">
      <c r="A52" s="7">
        <v>42</v>
      </c>
      <c r="B52" s="14">
        <f t="shared" si="10"/>
        <v>211366057.86173275</v>
      </c>
      <c r="C52" s="19">
        <f t="shared" si="11"/>
        <v>1601400.9660256791</v>
      </c>
      <c r="D52" s="14">
        <f t="shared" si="0"/>
        <v>1409107.0524115518</v>
      </c>
      <c r="E52" s="15">
        <f t="shared" si="1"/>
        <v>192293.91361412732</v>
      </c>
      <c r="F52" s="17">
        <f>IF(time&lt;=30,1-(1-$F$3*time/30)^(1/12),1-(1-$F$3)^(1/12))</f>
        <v>5.1430128318229462E-3</v>
      </c>
      <c r="G52" s="16">
        <f t="shared" si="2"/>
        <v>1086069.3777295239</v>
      </c>
      <c r="H52" s="14">
        <f t="shared" si="3"/>
        <v>88069.190775721974</v>
      </c>
      <c r="I52" s="15">
        <f t="shared" si="4"/>
        <v>1278363.2913436512</v>
      </c>
      <c r="J52" s="14">
        <f t="shared" si="5"/>
        <v>1321037.8616358298</v>
      </c>
      <c r="K52" s="21">
        <f t="shared" si="6"/>
        <v>2599401.152979481</v>
      </c>
      <c r="M52" s="33">
        <f t="shared" si="12"/>
        <v>61366057.861732833</v>
      </c>
      <c r="N52" s="30">
        <f>(I-Service_Fee)/12*M52</f>
        <v>383537.8616358302</v>
      </c>
      <c r="O52" s="35">
        <f t="shared" si="7"/>
        <v>1278363.2913436512</v>
      </c>
      <c r="P52" s="33">
        <f t="shared" si="20"/>
        <v>50000000</v>
      </c>
      <c r="Q52" s="30">
        <f>(I-Service_Fee)/12*P52</f>
        <v>312500</v>
      </c>
      <c r="R52" s="34">
        <f t="shared" si="8"/>
        <v>0</v>
      </c>
      <c r="S52" s="33">
        <f t="shared" si="13"/>
        <v>62500000</v>
      </c>
      <c r="T52" s="30">
        <f>(I-Service_Fee)/12*S52</f>
        <v>390624.99999999994</v>
      </c>
      <c r="U52" s="35">
        <f t="shared" si="9"/>
        <v>0</v>
      </c>
      <c r="V52" s="34">
        <f t="shared" si="14"/>
        <v>37500000</v>
      </c>
      <c r="W52" s="30">
        <f>(I-Service_Fee)/12*V52</f>
        <v>234374.99999999997</v>
      </c>
      <c r="X52" s="35">
        <f t="shared" si="15"/>
        <v>0</v>
      </c>
      <c r="Y52" s="32"/>
      <c r="Z52" s="32">
        <f t="shared" si="21"/>
        <v>42</v>
      </c>
      <c r="AA52" s="32">
        <f t="shared" si="16"/>
        <v>1661901.1529794815</v>
      </c>
      <c r="AB52" s="32">
        <f t="shared" si="17"/>
        <v>312500</v>
      </c>
      <c r="AC52" s="32">
        <f t="shared" si="18"/>
        <v>390624.99999999994</v>
      </c>
      <c r="AD52" s="32">
        <f t="shared" si="19"/>
        <v>234374.99999999997</v>
      </c>
    </row>
    <row r="53" spans="1:30" ht="15.75" thickBot="1" x14ac:dyDescent="0.3">
      <c r="A53" s="7">
        <v>43</v>
      </c>
      <c r="B53" s="14">
        <f t="shared" si="10"/>
        <v>210087694.57038909</v>
      </c>
      <c r="C53" s="19">
        <f t="shared" si="11"/>
        <v>1593164.9403085154</v>
      </c>
      <c r="D53" s="14">
        <f t="shared" si="0"/>
        <v>1400584.6304692607</v>
      </c>
      <c r="E53" s="15">
        <f t="shared" si="1"/>
        <v>192580.30983925471</v>
      </c>
      <c r="F53" s="17">
        <f>IF(time&lt;=30,1-(1-$F$3*time/30)^(1/12),1-(1-$F$3)^(1/12))</f>
        <v>5.1430128318229462E-3</v>
      </c>
      <c r="G53" s="16">
        <f t="shared" si="2"/>
        <v>1079493.2659789512</v>
      </c>
      <c r="H53" s="14">
        <f t="shared" si="3"/>
        <v>87536.539404328796</v>
      </c>
      <c r="I53" s="15">
        <f t="shared" si="4"/>
        <v>1272073.575818206</v>
      </c>
      <c r="J53" s="14">
        <f t="shared" si="5"/>
        <v>1313048.0910649318</v>
      </c>
      <c r="K53" s="21">
        <f t="shared" si="6"/>
        <v>2585121.666883138</v>
      </c>
      <c r="M53" s="33">
        <f t="shared" si="12"/>
        <v>60087694.570389181</v>
      </c>
      <c r="N53" s="30">
        <f>(I-Service_Fee)/12*M53</f>
        <v>375548.09106493235</v>
      </c>
      <c r="O53" s="35">
        <f t="shared" si="7"/>
        <v>1272073.575818206</v>
      </c>
      <c r="P53" s="33">
        <f t="shared" si="20"/>
        <v>50000000</v>
      </c>
      <c r="Q53" s="30">
        <f>(I-Service_Fee)/12*P53</f>
        <v>312500</v>
      </c>
      <c r="R53" s="34">
        <f t="shared" si="8"/>
        <v>0</v>
      </c>
      <c r="S53" s="33">
        <f t="shared" si="13"/>
        <v>62500000</v>
      </c>
      <c r="T53" s="30">
        <f>(I-Service_Fee)/12*S53</f>
        <v>390624.99999999994</v>
      </c>
      <c r="U53" s="35">
        <f t="shared" si="9"/>
        <v>0</v>
      </c>
      <c r="V53" s="34">
        <f t="shared" si="14"/>
        <v>37500000</v>
      </c>
      <c r="W53" s="30">
        <f>(I-Service_Fee)/12*V53</f>
        <v>234374.99999999997</v>
      </c>
      <c r="X53" s="35">
        <f t="shared" si="15"/>
        <v>0</v>
      </c>
      <c r="Y53" s="32"/>
      <c r="Z53" s="32">
        <f t="shared" si="21"/>
        <v>43</v>
      </c>
      <c r="AA53" s="32">
        <f t="shared" si="16"/>
        <v>1647621.6668831382</v>
      </c>
      <c r="AB53" s="32">
        <f t="shared" si="17"/>
        <v>312500</v>
      </c>
      <c r="AC53" s="32">
        <f t="shared" si="18"/>
        <v>390624.99999999994</v>
      </c>
      <c r="AD53" s="32">
        <f t="shared" si="19"/>
        <v>234374.99999999997</v>
      </c>
    </row>
    <row r="54" spans="1:30" ht="15.75" thickBot="1" x14ac:dyDescent="0.3">
      <c r="A54" s="7">
        <v>44</v>
      </c>
      <c r="B54" s="14">
        <f t="shared" si="10"/>
        <v>208815620.99457088</v>
      </c>
      <c r="C54" s="19">
        <f t="shared" si="11"/>
        <v>1584971.2725772981</v>
      </c>
      <c r="D54" s="14">
        <f t="shared" si="0"/>
        <v>1392104.1399638059</v>
      </c>
      <c r="E54" s="15">
        <f t="shared" si="1"/>
        <v>192867.1326134922</v>
      </c>
      <c r="F54" s="17">
        <f>IF(time&lt;=30,1-(1-$F$3*time/30)^(1/12),1-(1-$F$3)^(1/12))</f>
        <v>5.1430128318229462E-3</v>
      </c>
      <c r="G54" s="16">
        <f t="shared" si="2"/>
        <v>1072949.5001222871</v>
      </c>
      <c r="H54" s="14">
        <f t="shared" si="3"/>
        <v>87006.508747737869</v>
      </c>
      <c r="I54" s="15">
        <f t="shared" si="4"/>
        <v>1265816.6327357793</v>
      </c>
      <c r="J54" s="14">
        <f t="shared" si="5"/>
        <v>1305097.6312160681</v>
      </c>
      <c r="K54" s="21">
        <f t="shared" si="6"/>
        <v>2570914.2639518473</v>
      </c>
      <c r="M54" s="33">
        <f t="shared" si="12"/>
        <v>58815620.994570978</v>
      </c>
      <c r="N54" s="30">
        <f>(I-Service_Fee)/12*M54</f>
        <v>367597.63121606858</v>
      </c>
      <c r="O54" s="35">
        <f t="shared" si="7"/>
        <v>1265816.6327357793</v>
      </c>
      <c r="P54" s="33">
        <f t="shared" si="20"/>
        <v>50000000</v>
      </c>
      <c r="Q54" s="30">
        <f>(I-Service_Fee)/12*P54</f>
        <v>312500</v>
      </c>
      <c r="R54" s="34">
        <f t="shared" si="8"/>
        <v>0</v>
      </c>
      <c r="S54" s="33">
        <f t="shared" si="13"/>
        <v>62500000</v>
      </c>
      <c r="T54" s="30">
        <f>(I-Service_Fee)/12*S54</f>
        <v>390624.99999999994</v>
      </c>
      <c r="U54" s="35">
        <f t="shared" si="9"/>
        <v>0</v>
      </c>
      <c r="V54" s="34">
        <f t="shared" si="14"/>
        <v>37500000</v>
      </c>
      <c r="W54" s="30">
        <f>(I-Service_Fee)/12*V54</f>
        <v>234374.99999999997</v>
      </c>
      <c r="X54" s="35">
        <f t="shared" si="15"/>
        <v>0</v>
      </c>
      <c r="Y54" s="32"/>
      <c r="Z54" s="32">
        <f t="shared" si="21"/>
        <v>44</v>
      </c>
      <c r="AA54" s="32">
        <f t="shared" si="16"/>
        <v>1633414.2639518478</v>
      </c>
      <c r="AB54" s="32">
        <f t="shared" si="17"/>
        <v>312500</v>
      </c>
      <c r="AC54" s="32">
        <f t="shared" si="18"/>
        <v>390624.99999999994</v>
      </c>
      <c r="AD54" s="32">
        <f t="shared" si="19"/>
        <v>234374.99999999997</v>
      </c>
    </row>
    <row r="55" spans="1:30" ht="15.75" thickBot="1" x14ac:dyDescent="0.3">
      <c r="A55" s="7">
        <v>45</v>
      </c>
      <c r="B55" s="14">
        <f t="shared" si="10"/>
        <v>207549804.36183509</v>
      </c>
      <c r="C55" s="19">
        <f t="shared" si="11"/>
        <v>1576819.7449843623</v>
      </c>
      <c r="D55" s="14">
        <f t="shared" si="0"/>
        <v>1383665.3624122341</v>
      </c>
      <c r="E55" s="15">
        <f t="shared" si="1"/>
        <v>193154.3825721282</v>
      </c>
      <c r="F55" s="17">
        <f>IF(time&lt;=30,1-(1-$F$3*time/30)^(1/12),1-(1-$F$3)^(1/12))</f>
        <v>5.1430128318229462E-3</v>
      </c>
      <c r="G55" s="16">
        <f t="shared" si="2"/>
        <v>1066437.9116071688</v>
      </c>
      <c r="H55" s="14">
        <f t="shared" si="3"/>
        <v>86479.085150764629</v>
      </c>
      <c r="I55" s="15">
        <f t="shared" si="4"/>
        <v>1259592.2941792971</v>
      </c>
      <c r="J55" s="14">
        <f t="shared" si="5"/>
        <v>1297186.2772614695</v>
      </c>
      <c r="K55" s="21">
        <f t="shared" si="6"/>
        <v>2556778.5714407666</v>
      </c>
      <c r="M55" s="33">
        <f t="shared" si="12"/>
        <v>57549804.361835197</v>
      </c>
      <c r="N55" s="30">
        <f>(I-Service_Fee)/12*M55</f>
        <v>359686.27726146992</v>
      </c>
      <c r="O55" s="35">
        <f t="shared" si="7"/>
        <v>1259592.2941792971</v>
      </c>
      <c r="P55" s="33">
        <f t="shared" si="20"/>
        <v>50000000</v>
      </c>
      <c r="Q55" s="30">
        <f>(I-Service_Fee)/12*P55</f>
        <v>312500</v>
      </c>
      <c r="R55" s="34">
        <f t="shared" si="8"/>
        <v>0</v>
      </c>
      <c r="S55" s="33">
        <f t="shared" si="13"/>
        <v>62500000</v>
      </c>
      <c r="T55" s="30">
        <f>(I-Service_Fee)/12*S55</f>
        <v>390624.99999999994</v>
      </c>
      <c r="U55" s="35">
        <f t="shared" si="9"/>
        <v>0</v>
      </c>
      <c r="V55" s="34">
        <f t="shared" si="14"/>
        <v>37500000</v>
      </c>
      <c r="W55" s="30">
        <f>(I-Service_Fee)/12*V55</f>
        <v>234374.99999999997</v>
      </c>
      <c r="X55" s="35">
        <f t="shared" si="15"/>
        <v>0</v>
      </c>
      <c r="Y55" s="32"/>
      <c r="Z55" s="32">
        <f t="shared" si="21"/>
        <v>45</v>
      </c>
      <c r="AA55" s="32">
        <f t="shared" si="16"/>
        <v>1619278.571440767</v>
      </c>
      <c r="AB55" s="32">
        <f t="shared" si="17"/>
        <v>312500</v>
      </c>
      <c r="AC55" s="32">
        <f t="shared" si="18"/>
        <v>390624.99999999994</v>
      </c>
      <c r="AD55" s="32">
        <f t="shared" si="19"/>
        <v>234374.99999999997</v>
      </c>
    </row>
    <row r="56" spans="1:30" ht="15.75" thickBot="1" x14ac:dyDescent="0.3">
      <c r="A56" s="7">
        <v>46</v>
      </c>
      <c r="B56" s="14">
        <f t="shared" si="10"/>
        <v>206290212.0676558</v>
      </c>
      <c r="C56" s="19">
        <f t="shared" si="11"/>
        <v>1568710.140802436</v>
      </c>
      <c r="D56" s="14">
        <f t="shared" si="0"/>
        <v>1375268.0804510387</v>
      </c>
      <c r="E56" s="15">
        <f t="shared" si="1"/>
        <v>193442.06035139738</v>
      </c>
      <c r="F56" s="17">
        <f>IF(time&lt;=30,1-(1-$F$3*time/30)^(1/12),1-(1-$F$3)^(1/12))</f>
        <v>5.1430128318229462E-3</v>
      </c>
      <c r="G56" s="16">
        <f t="shared" si="2"/>
        <v>1059958.3327448291</v>
      </c>
      <c r="H56" s="14">
        <f t="shared" si="3"/>
        <v>85954.255028189917</v>
      </c>
      <c r="I56" s="15">
        <f t="shared" si="4"/>
        <v>1253400.3930962265</v>
      </c>
      <c r="J56" s="14">
        <f t="shared" si="5"/>
        <v>1289313.8254228488</v>
      </c>
      <c r="K56" s="21">
        <f t="shared" si="6"/>
        <v>2542714.2185190753</v>
      </c>
      <c r="M56" s="33">
        <f t="shared" si="12"/>
        <v>56290212.067655899</v>
      </c>
      <c r="N56" s="30">
        <f>(I-Service_Fee)/12*M56</f>
        <v>351813.82542284933</v>
      </c>
      <c r="O56" s="35">
        <f t="shared" si="7"/>
        <v>1253400.3930962265</v>
      </c>
      <c r="P56" s="33">
        <f t="shared" si="20"/>
        <v>50000000</v>
      </c>
      <c r="Q56" s="30">
        <f>(I-Service_Fee)/12*P56</f>
        <v>312500</v>
      </c>
      <c r="R56" s="34">
        <f t="shared" si="8"/>
        <v>0</v>
      </c>
      <c r="S56" s="33">
        <f t="shared" si="13"/>
        <v>62500000</v>
      </c>
      <c r="T56" s="30">
        <f>(I-Service_Fee)/12*S56</f>
        <v>390624.99999999994</v>
      </c>
      <c r="U56" s="35">
        <f t="shared" si="9"/>
        <v>0</v>
      </c>
      <c r="V56" s="34">
        <f t="shared" si="14"/>
        <v>37500000</v>
      </c>
      <c r="W56" s="30">
        <f>(I-Service_Fee)/12*V56</f>
        <v>234374.99999999997</v>
      </c>
      <c r="X56" s="35">
        <f t="shared" si="15"/>
        <v>0</v>
      </c>
      <c r="Y56" s="32"/>
      <c r="Z56" s="32">
        <f t="shared" si="21"/>
        <v>46</v>
      </c>
      <c r="AA56" s="32">
        <f t="shared" si="16"/>
        <v>1605214.2185190758</v>
      </c>
      <c r="AB56" s="32">
        <f t="shared" si="17"/>
        <v>312500</v>
      </c>
      <c r="AC56" s="32">
        <f t="shared" si="18"/>
        <v>390624.99999999994</v>
      </c>
      <c r="AD56" s="32">
        <f t="shared" si="19"/>
        <v>234374.99999999997</v>
      </c>
    </row>
    <row r="57" spans="1:30" ht="15.75" thickBot="1" x14ac:dyDescent="0.3">
      <c r="A57" s="7">
        <v>47</v>
      </c>
      <c r="B57" s="14">
        <f t="shared" si="10"/>
        <v>205036811.67455956</v>
      </c>
      <c r="C57" s="19">
        <f t="shared" si="11"/>
        <v>1560642.2444188781</v>
      </c>
      <c r="D57" s="14">
        <f t="shared" si="0"/>
        <v>1366912.0778303973</v>
      </c>
      <c r="E57" s="15">
        <f t="shared" si="1"/>
        <v>193730.16658848082</v>
      </c>
      <c r="F57" s="17">
        <f>IF(time&lt;=30,1-(1-$F$3*time/30)^(1/12),1-(1-$F$3)^(1/12))</f>
        <v>5.1430128318229462E-3</v>
      </c>
      <c r="G57" s="16">
        <f t="shared" si="2"/>
        <v>1053510.5967056488</v>
      </c>
      <c r="H57" s="14">
        <f t="shared" si="3"/>
        <v>85432.004864399816</v>
      </c>
      <c r="I57" s="15">
        <f t="shared" si="4"/>
        <v>1247240.7632941296</v>
      </c>
      <c r="J57" s="14">
        <f t="shared" si="5"/>
        <v>1281480.0729659975</v>
      </c>
      <c r="K57" s="21">
        <f t="shared" si="6"/>
        <v>2528720.8362601269</v>
      </c>
      <c r="M57" s="33">
        <f t="shared" si="12"/>
        <v>55036811.674559675</v>
      </c>
      <c r="N57" s="30">
        <f>(I-Service_Fee)/12*M57</f>
        <v>343980.07296599797</v>
      </c>
      <c r="O57" s="35">
        <f t="shared" si="7"/>
        <v>1247240.7632941296</v>
      </c>
      <c r="P57" s="33">
        <f t="shared" si="20"/>
        <v>50000000</v>
      </c>
      <c r="Q57" s="30">
        <f>(I-Service_Fee)/12*P57</f>
        <v>312500</v>
      </c>
      <c r="R57" s="34">
        <f t="shared" si="8"/>
        <v>0</v>
      </c>
      <c r="S57" s="33">
        <f t="shared" si="13"/>
        <v>62500000</v>
      </c>
      <c r="T57" s="30">
        <f>(I-Service_Fee)/12*S57</f>
        <v>390624.99999999994</v>
      </c>
      <c r="U57" s="35">
        <f t="shared" si="9"/>
        <v>0</v>
      </c>
      <c r="V57" s="34">
        <f t="shared" si="14"/>
        <v>37500000</v>
      </c>
      <c r="W57" s="30">
        <f>(I-Service_Fee)/12*V57</f>
        <v>234374.99999999997</v>
      </c>
      <c r="X57" s="35">
        <f t="shared" si="15"/>
        <v>0</v>
      </c>
      <c r="Y57" s="32"/>
      <c r="Z57" s="32">
        <f t="shared" si="21"/>
        <v>47</v>
      </c>
      <c r="AA57" s="32">
        <f t="shared" si="16"/>
        <v>1591220.8362601276</v>
      </c>
      <c r="AB57" s="32">
        <f t="shared" si="17"/>
        <v>312500</v>
      </c>
      <c r="AC57" s="32">
        <f t="shared" si="18"/>
        <v>390624.99999999994</v>
      </c>
      <c r="AD57" s="32">
        <f t="shared" si="19"/>
        <v>234374.99999999997</v>
      </c>
    </row>
    <row r="58" spans="1:30" ht="15.75" thickBot="1" x14ac:dyDescent="0.3">
      <c r="A58" s="7">
        <v>48</v>
      </c>
      <c r="B58" s="14">
        <f t="shared" si="10"/>
        <v>203789570.91126543</v>
      </c>
      <c r="C58" s="19">
        <f t="shared" si="11"/>
        <v>1552615.8413299471</v>
      </c>
      <c r="D58" s="14">
        <f t="shared" si="0"/>
        <v>1358597.1394084364</v>
      </c>
      <c r="E58" s="15">
        <f t="shared" si="1"/>
        <v>194018.70192151074</v>
      </c>
      <c r="F58" s="17">
        <f>IF(time&lt;=30,1-(1-$F$3*time/30)^(1/12),1-(1-$F$3)^(1/12))</f>
        <v>5.1430128318229462E-3</v>
      </c>
      <c r="G58" s="16">
        <f t="shared" si="2"/>
        <v>1047094.5375147343</v>
      </c>
      <c r="H58" s="14">
        <f t="shared" si="3"/>
        <v>84912.321213027273</v>
      </c>
      <c r="I58" s="15">
        <f t="shared" si="4"/>
        <v>1241113.2394362451</v>
      </c>
      <c r="J58" s="14">
        <f t="shared" si="5"/>
        <v>1273684.8181954091</v>
      </c>
      <c r="K58" s="21">
        <f t="shared" si="6"/>
        <v>2514798.0576316542</v>
      </c>
      <c r="M58" s="33">
        <f t="shared" si="12"/>
        <v>53789570.911265545</v>
      </c>
      <c r="N58" s="30">
        <f>(I-Service_Fee)/12*M58</f>
        <v>336184.81819540961</v>
      </c>
      <c r="O58" s="35">
        <f t="shared" si="7"/>
        <v>1241113.2394362451</v>
      </c>
      <c r="P58" s="33">
        <f t="shared" si="20"/>
        <v>50000000</v>
      </c>
      <c r="Q58" s="30">
        <f>(I-Service_Fee)/12*P58</f>
        <v>312500</v>
      </c>
      <c r="R58" s="34">
        <f t="shared" si="8"/>
        <v>0</v>
      </c>
      <c r="S58" s="33">
        <f t="shared" si="13"/>
        <v>62500000</v>
      </c>
      <c r="T58" s="30">
        <f>(I-Service_Fee)/12*S58</f>
        <v>390624.99999999994</v>
      </c>
      <c r="U58" s="35">
        <f t="shared" si="9"/>
        <v>0</v>
      </c>
      <c r="V58" s="34">
        <f t="shared" si="14"/>
        <v>37500000</v>
      </c>
      <c r="W58" s="30">
        <f>(I-Service_Fee)/12*V58</f>
        <v>234374.99999999997</v>
      </c>
      <c r="X58" s="35">
        <f t="shared" si="15"/>
        <v>0</v>
      </c>
      <c r="Y58" s="32"/>
      <c r="Z58" s="32">
        <f t="shared" si="21"/>
        <v>48</v>
      </c>
      <c r="AA58" s="32">
        <f t="shared" si="16"/>
        <v>1577298.0576316547</v>
      </c>
      <c r="AB58" s="32">
        <f t="shared" si="17"/>
        <v>312500</v>
      </c>
      <c r="AC58" s="32">
        <f t="shared" si="18"/>
        <v>390624.99999999994</v>
      </c>
      <c r="AD58" s="32">
        <f t="shared" si="19"/>
        <v>234374.99999999997</v>
      </c>
    </row>
    <row r="59" spans="1:30" ht="15.75" thickBot="1" x14ac:dyDescent="0.3">
      <c r="A59" s="7">
        <v>49</v>
      </c>
      <c r="B59" s="14">
        <f t="shared" si="10"/>
        <v>202548457.67182919</v>
      </c>
      <c r="C59" s="19">
        <f t="shared" si="11"/>
        <v>1544630.7181350954</v>
      </c>
      <c r="D59" s="14">
        <f t="shared" si="0"/>
        <v>1350323.051145528</v>
      </c>
      <c r="E59" s="15">
        <f t="shared" si="1"/>
        <v>194307.66698956746</v>
      </c>
      <c r="F59" s="17">
        <f>IF(time&lt;=30,1-(1-$F$3*time/30)^(1/12),1-(1-$F$3)^(1/12))</f>
        <v>5.1430128318229462E-3</v>
      </c>
      <c r="G59" s="16">
        <f t="shared" si="2"/>
        <v>1040709.9900475155</v>
      </c>
      <c r="H59" s="14">
        <f t="shared" si="3"/>
        <v>84395.190696595499</v>
      </c>
      <c r="I59" s="15">
        <f t="shared" si="4"/>
        <v>1235017.6570370831</v>
      </c>
      <c r="J59" s="14">
        <f t="shared" si="5"/>
        <v>1265927.8604489325</v>
      </c>
      <c r="K59" s="21">
        <f t="shared" si="6"/>
        <v>2500945.5174860153</v>
      </c>
      <c r="M59" s="33">
        <f t="shared" si="12"/>
        <v>52548457.671829298</v>
      </c>
      <c r="N59" s="30">
        <f>(I-Service_Fee)/12*M59</f>
        <v>328427.86044893309</v>
      </c>
      <c r="O59" s="35">
        <f t="shared" si="7"/>
        <v>1235017.6570370831</v>
      </c>
      <c r="P59" s="33">
        <f t="shared" si="20"/>
        <v>50000000</v>
      </c>
      <c r="Q59" s="30">
        <f>(I-Service_Fee)/12*P59</f>
        <v>312500</v>
      </c>
      <c r="R59" s="34">
        <f t="shared" si="8"/>
        <v>0</v>
      </c>
      <c r="S59" s="33">
        <f t="shared" si="13"/>
        <v>62500000</v>
      </c>
      <c r="T59" s="30">
        <f>(I-Service_Fee)/12*S59</f>
        <v>390624.99999999994</v>
      </c>
      <c r="U59" s="35">
        <f t="shared" si="9"/>
        <v>0</v>
      </c>
      <c r="V59" s="34">
        <f t="shared" si="14"/>
        <v>37500000</v>
      </c>
      <c r="W59" s="30">
        <f>(I-Service_Fee)/12*V59</f>
        <v>234374.99999999997</v>
      </c>
      <c r="X59" s="35">
        <f t="shared" si="15"/>
        <v>0</v>
      </c>
      <c r="Y59" s="32"/>
      <c r="Z59" s="32">
        <f t="shared" si="21"/>
        <v>49</v>
      </c>
      <c r="AA59" s="32">
        <f t="shared" si="16"/>
        <v>1563445.5174860163</v>
      </c>
      <c r="AB59" s="32">
        <f t="shared" si="17"/>
        <v>312500</v>
      </c>
      <c r="AC59" s="32">
        <f t="shared" si="18"/>
        <v>390624.99999999994</v>
      </c>
      <c r="AD59" s="32">
        <f t="shared" si="19"/>
        <v>234374.99999999997</v>
      </c>
    </row>
    <row r="60" spans="1:30" ht="15.75" thickBot="1" x14ac:dyDescent="0.3">
      <c r="A60" s="7">
        <v>50</v>
      </c>
      <c r="B60" s="14">
        <f t="shared" si="10"/>
        <v>201313440.01479211</v>
      </c>
      <c r="C60" s="19">
        <f t="shared" si="11"/>
        <v>1536686.6625312988</v>
      </c>
      <c r="D60" s="14">
        <f t="shared" si="0"/>
        <v>1342089.6000986141</v>
      </c>
      <c r="E60" s="15">
        <f t="shared" si="1"/>
        <v>194597.0624326847</v>
      </c>
      <c r="F60" s="17">
        <f>IF(time&lt;=30,1-(1-$F$3*time/30)^(1/12),1-(1-$F$3)^(1/12))</f>
        <v>5.1430128318229462E-3</v>
      </c>
      <c r="G60" s="16">
        <f t="shared" si="2"/>
        <v>1034356.7900253684</v>
      </c>
      <c r="H60" s="14">
        <f t="shared" si="3"/>
        <v>83880.600006163382</v>
      </c>
      <c r="I60" s="15">
        <f t="shared" si="4"/>
        <v>1228953.8524580533</v>
      </c>
      <c r="J60" s="14">
        <f t="shared" si="5"/>
        <v>1258209.0000924508</v>
      </c>
      <c r="K60" s="21">
        <f t="shared" si="6"/>
        <v>2487162.8525505038</v>
      </c>
      <c r="M60" s="33">
        <f t="shared" si="12"/>
        <v>51313440.014792219</v>
      </c>
      <c r="N60" s="30">
        <f>(I-Service_Fee)/12*M60</f>
        <v>320709.00009245134</v>
      </c>
      <c r="O60" s="35">
        <f t="shared" si="7"/>
        <v>1228953.8524580533</v>
      </c>
      <c r="P60" s="33">
        <f t="shared" si="20"/>
        <v>50000000</v>
      </c>
      <c r="Q60" s="30">
        <f>(I-Service_Fee)/12*P60</f>
        <v>312500</v>
      </c>
      <c r="R60" s="34">
        <f t="shared" si="8"/>
        <v>0</v>
      </c>
      <c r="S60" s="33">
        <f t="shared" si="13"/>
        <v>62500000</v>
      </c>
      <c r="T60" s="30">
        <f>(I-Service_Fee)/12*S60</f>
        <v>390624.99999999994</v>
      </c>
      <c r="U60" s="35">
        <f t="shared" si="9"/>
        <v>0</v>
      </c>
      <c r="V60" s="34">
        <f t="shared" si="14"/>
        <v>37500000</v>
      </c>
      <c r="W60" s="30">
        <f>(I-Service_Fee)/12*V60</f>
        <v>234374.99999999997</v>
      </c>
      <c r="X60" s="35">
        <f t="shared" si="15"/>
        <v>0</v>
      </c>
      <c r="Y60" s="32"/>
      <c r="Z60" s="32">
        <f t="shared" si="21"/>
        <v>50</v>
      </c>
      <c r="AA60" s="32">
        <f t="shared" si="16"/>
        <v>1549662.8525505047</v>
      </c>
      <c r="AB60" s="32">
        <f t="shared" si="17"/>
        <v>312500</v>
      </c>
      <c r="AC60" s="32">
        <f t="shared" si="18"/>
        <v>390624.99999999994</v>
      </c>
      <c r="AD60" s="32">
        <f t="shared" si="19"/>
        <v>234374.99999999997</v>
      </c>
    </row>
    <row r="61" spans="1:30" ht="15.75" thickBot="1" x14ac:dyDescent="0.3">
      <c r="A61" s="7">
        <v>51</v>
      </c>
      <c r="B61" s="14">
        <f t="shared" si="10"/>
        <v>200084486.16233405</v>
      </c>
      <c r="C61" s="19">
        <f t="shared" si="11"/>
        <v>1528783.4633074091</v>
      </c>
      <c r="D61" s="14">
        <f t="shared" si="0"/>
        <v>1333896.5744155603</v>
      </c>
      <c r="E61" s="15">
        <f t="shared" si="1"/>
        <v>194886.88889184874</v>
      </c>
      <c r="F61" s="17">
        <f>IF(time&lt;=30,1-(1-$F$3*time/30)^(1/12),1-(1-$F$3)^(1/12))</f>
        <v>5.1430128318229462E-3</v>
      </c>
      <c r="G61" s="16">
        <f t="shared" si="2"/>
        <v>1028034.7740112599</v>
      </c>
      <c r="H61" s="14">
        <f t="shared" si="3"/>
        <v>83368.535900972522</v>
      </c>
      <c r="I61" s="15">
        <f t="shared" si="4"/>
        <v>1222921.6629031086</v>
      </c>
      <c r="J61" s="14">
        <f t="shared" si="5"/>
        <v>1250528.0385145878</v>
      </c>
      <c r="K61" s="21">
        <f t="shared" si="6"/>
        <v>2473449.7014176967</v>
      </c>
      <c r="M61" s="33">
        <f t="shared" si="12"/>
        <v>50084486.162334166</v>
      </c>
      <c r="N61" s="30">
        <f>(I-Service_Fee)/12*M61</f>
        <v>313028.03851458849</v>
      </c>
      <c r="O61" s="35">
        <f t="shared" si="7"/>
        <v>1222921.6629031086</v>
      </c>
      <c r="P61" s="33">
        <f t="shared" si="20"/>
        <v>50000000</v>
      </c>
      <c r="Q61" s="30">
        <f>(I-Service_Fee)/12*P61</f>
        <v>312500</v>
      </c>
      <c r="R61" s="34">
        <f t="shared" si="8"/>
        <v>0</v>
      </c>
      <c r="S61" s="33">
        <f t="shared" si="13"/>
        <v>62500000</v>
      </c>
      <c r="T61" s="30">
        <f>(I-Service_Fee)/12*S61</f>
        <v>390624.99999999994</v>
      </c>
      <c r="U61" s="35">
        <f t="shared" si="9"/>
        <v>0</v>
      </c>
      <c r="V61" s="34">
        <f t="shared" si="14"/>
        <v>37500000</v>
      </c>
      <c r="W61" s="30">
        <f>(I-Service_Fee)/12*V61</f>
        <v>234374.99999999997</v>
      </c>
      <c r="X61" s="35">
        <f t="shared" si="15"/>
        <v>0</v>
      </c>
      <c r="Y61" s="32"/>
      <c r="Z61" s="32">
        <f t="shared" si="21"/>
        <v>51</v>
      </c>
      <c r="AA61" s="32">
        <f t="shared" si="16"/>
        <v>1535949.7014176971</v>
      </c>
      <c r="AB61" s="32">
        <f t="shared" si="17"/>
        <v>312500</v>
      </c>
      <c r="AC61" s="32">
        <f t="shared" si="18"/>
        <v>390624.99999999994</v>
      </c>
      <c r="AD61" s="32">
        <f t="shared" si="19"/>
        <v>234374.99999999997</v>
      </c>
    </row>
    <row r="62" spans="1:30" ht="15.75" thickBot="1" x14ac:dyDescent="0.3">
      <c r="A62" s="7">
        <v>52</v>
      </c>
      <c r="B62" s="14">
        <f t="shared" si="10"/>
        <v>198861564.49943095</v>
      </c>
      <c r="C62" s="19">
        <f t="shared" si="11"/>
        <v>1520920.9103385406</v>
      </c>
      <c r="D62" s="14">
        <f t="shared" si="0"/>
        <v>1325743.7633295397</v>
      </c>
      <c r="E62" s="15">
        <f t="shared" si="1"/>
        <v>195177.14700900088</v>
      </c>
      <c r="F62" s="17">
        <f>IF(time&lt;=30,1-(1-$F$3*time/30)^(1/12),1-(1-$F$3)^(1/12))</f>
        <v>5.1430128318229462E-3</v>
      </c>
      <c r="G62" s="16">
        <f t="shared" si="2"/>
        <v>1021743.7794054139</v>
      </c>
      <c r="H62" s="14">
        <f t="shared" si="3"/>
        <v>82858.98520809623</v>
      </c>
      <c r="I62" s="15">
        <f t="shared" si="4"/>
        <v>1216920.9264144148</v>
      </c>
      <c r="J62" s="14">
        <f t="shared" si="5"/>
        <v>1242884.7781214435</v>
      </c>
      <c r="K62" s="21">
        <f t="shared" si="6"/>
        <v>2459805.7045358582</v>
      </c>
      <c r="M62" s="33">
        <f t="shared" si="12"/>
        <v>48861564.499431059</v>
      </c>
      <c r="N62" s="30">
        <f>(I-Service_Fee)/12*M62</f>
        <v>305384.77812144411</v>
      </c>
      <c r="O62" s="35">
        <f t="shared" si="7"/>
        <v>1216920.9264144148</v>
      </c>
      <c r="P62" s="33">
        <f t="shared" si="20"/>
        <v>50000000</v>
      </c>
      <c r="Q62" s="30">
        <f>(I-Service_Fee)/12*P62</f>
        <v>312500</v>
      </c>
      <c r="R62" s="34">
        <f t="shared" si="8"/>
        <v>0</v>
      </c>
      <c r="S62" s="33">
        <f t="shared" si="13"/>
        <v>62500000</v>
      </c>
      <c r="T62" s="30">
        <f>(I-Service_Fee)/12*S62</f>
        <v>390624.99999999994</v>
      </c>
      <c r="U62" s="35">
        <f t="shared" si="9"/>
        <v>0</v>
      </c>
      <c r="V62" s="34">
        <f t="shared" si="14"/>
        <v>37500000</v>
      </c>
      <c r="W62" s="30">
        <f>(I-Service_Fee)/12*V62</f>
        <v>234374.99999999997</v>
      </c>
      <c r="X62" s="35">
        <f t="shared" si="15"/>
        <v>0</v>
      </c>
      <c r="Y62" s="32"/>
      <c r="Z62" s="32">
        <f t="shared" si="21"/>
        <v>52</v>
      </c>
      <c r="AA62" s="32">
        <f t="shared" si="16"/>
        <v>1522305.7045358589</v>
      </c>
      <c r="AB62" s="32">
        <f t="shared" si="17"/>
        <v>312500</v>
      </c>
      <c r="AC62" s="32">
        <f t="shared" si="18"/>
        <v>390624.99999999994</v>
      </c>
      <c r="AD62" s="32">
        <f t="shared" si="19"/>
        <v>234374.99999999997</v>
      </c>
    </row>
    <row r="63" spans="1:30" ht="15.75" thickBot="1" x14ac:dyDescent="0.3">
      <c r="A63" s="7">
        <v>53</v>
      </c>
      <c r="B63" s="14">
        <f t="shared" si="10"/>
        <v>197644643.57301655</v>
      </c>
      <c r="C63" s="19">
        <f t="shared" si="11"/>
        <v>1513098.7945804815</v>
      </c>
      <c r="D63" s="14">
        <f t="shared" si="0"/>
        <v>1317630.9571534437</v>
      </c>
      <c r="E63" s="15">
        <f t="shared" si="1"/>
        <v>195467.83742703777</v>
      </c>
      <c r="F63" s="17">
        <f>IF(time&lt;=30,1-(1-$F$3*time/30)^(1/12),1-(1-$F$3)^(1/12))</f>
        <v>5.1430128318229462E-3</v>
      </c>
      <c r="G63" s="16">
        <f t="shared" si="2"/>
        <v>1015483.6444410008</v>
      </c>
      <c r="H63" s="14">
        <f t="shared" si="3"/>
        <v>82351.934822090232</v>
      </c>
      <c r="I63" s="15">
        <f t="shared" si="4"/>
        <v>1210951.4818680384</v>
      </c>
      <c r="J63" s="14">
        <f t="shared" si="5"/>
        <v>1235279.0223313535</v>
      </c>
      <c r="K63" s="21">
        <f t="shared" si="6"/>
        <v>2446230.5041993922</v>
      </c>
      <c r="M63" s="33">
        <f t="shared" si="12"/>
        <v>47644643.573016644</v>
      </c>
      <c r="N63" s="30">
        <f>(I-Service_Fee)/12*M63</f>
        <v>297779.02233135398</v>
      </c>
      <c r="O63" s="35">
        <f t="shared" si="7"/>
        <v>1210951.4818680384</v>
      </c>
      <c r="P63" s="33">
        <f t="shared" si="20"/>
        <v>50000000</v>
      </c>
      <c r="Q63" s="30">
        <f>(I-Service_Fee)/12*P63</f>
        <v>312500</v>
      </c>
      <c r="R63" s="34">
        <f t="shared" si="8"/>
        <v>0</v>
      </c>
      <c r="S63" s="33">
        <f t="shared" si="13"/>
        <v>62500000</v>
      </c>
      <c r="T63" s="30">
        <f>(I-Service_Fee)/12*S63</f>
        <v>390624.99999999994</v>
      </c>
      <c r="U63" s="35">
        <f t="shared" si="9"/>
        <v>0</v>
      </c>
      <c r="V63" s="34">
        <f t="shared" si="14"/>
        <v>37500000</v>
      </c>
      <c r="W63" s="30">
        <f>(I-Service_Fee)/12*V63</f>
        <v>234374.99999999997</v>
      </c>
      <c r="X63" s="35">
        <f t="shared" si="15"/>
        <v>0</v>
      </c>
      <c r="Y63" s="32"/>
      <c r="Z63" s="32">
        <f t="shared" si="21"/>
        <v>53</v>
      </c>
      <c r="AA63" s="32">
        <f t="shared" si="16"/>
        <v>1508730.5041993924</v>
      </c>
      <c r="AB63" s="32">
        <f t="shared" si="17"/>
        <v>312500</v>
      </c>
      <c r="AC63" s="32">
        <f t="shared" si="18"/>
        <v>390624.99999999994</v>
      </c>
      <c r="AD63" s="32">
        <f t="shared" si="19"/>
        <v>234374.99999999997</v>
      </c>
    </row>
    <row r="64" spans="1:30" ht="15.75" thickBot="1" x14ac:dyDescent="0.3">
      <c r="A64" s="7">
        <v>54</v>
      </c>
      <c r="B64" s="14">
        <f t="shared" si="10"/>
        <v>196433692.09114853</v>
      </c>
      <c r="C64" s="19">
        <f t="shared" si="11"/>
        <v>1505316.9080641384</v>
      </c>
      <c r="D64" s="14">
        <f t="shared" si="0"/>
        <v>1309557.9472743236</v>
      </c>
      <c r="E64" s="15">
        <f t="shared" si="1"/>
        <v>195758.96078981482</v>
      </c>
      <c r="F64" s="17">
        <f>IF(time&lt;=30,1-(1-$F$3*time/30)^(1/12),1-(1-$F$3)^(1/12))</f>
        <v>5.1430128318229462E-3</v>
      </c>
      <c r="G64" s="16">
        <f t="shared" si="2"/>
        <v>1009254.208179848</v>
      </c>
      <c r="H64" s="14">
        <f t="shared" si="3"/>
        <v>81847.371704645222</v>
      </c>
      <c r="I64" s="15">
        <f t="shared" si="4"/>
        <v>1205013.1689696629</v>
      </c>
      <c r="J64" s="14">
        <f t="shared" si="5"/>
        <v>1227710.5755696783</v>
      </c>
      <c r="K64" s="21">
        <f t="shared" si="6"/>
        <v>2432723.744539341</v>
      </c>
      <c r="M64" s="33">
        <f t="shared" si="12"/>
        <v>46433692.091148607</v>
      </c>
      <c r="N64" s="30">
        <f>(I-Service_Fee)/12*M64</f>
        <v>290210.5755696788</v>
      </c>
      <c r="O64" s="35">
        <f t="shared" si="7"/>
        <v>1205013.1689696629</v>
      </c>
      <c r="P64" s="33">
        <f t="shared" si="20"/>
        <v>50000000</v>
      </c>
      <c r="Q64" s="30">
        <f>(I-Service_Fee)/12*P64</f>
        <v>312500</v>
      </c>
      <c r="R64" s="34">
        <f t="shared" si="8"/>
        <v>0</v>
      </c>
      <c r="S64" s="33">
        <f t="shared" si="13"/>
        <v>62500000</v>
      </c>
      <c r="T64" s="30">
        <f>(I-Service_Fee)/12*S64</f>
        <v>390624.99999999994</v>
      </c>
      <c r="U64" s="35">
        <f t="shared" si="9"/>
        <v>0</v>
      </c>
      <c r="V64" s="34">
        <f t="shared" si="14"/>
        <v>37500000</v>
      </c>
      <c r="W64" s="30">
        <f>(I-Service_Fee)/12*V64</f>
        <v>234374.99999999997</v>
      </c>
      <c r="X64" s="35">
        <f t="shared" si="15"/>
        <v>0</v>
      </c>
      <c r="Y64" s="32"/>
      <c r="Z64" s="32">
        <f t="shared" si="21"/>
        <v>54</v>
      </c>
      <c r="AA64" s="32">
        <f t="shared" si="16"/>
        <v>1495223.7445393417</v>
      </c>
      <c r="AB64" s="32">
        <f t="shared" si="17"/>
        <v>312500</v>
      </c>
      <c r="AC64" s="32">
        <f t="shared" si="18"/>
        <v>390624.99999999994</v>
      </c>
      <c r="AD64" s="32">
        <f t="shared" si="19"/>
        <v>234374.99999999997</v>
      </c>
    </row>
    <row r="65" spans="1:30" ht="15.75" thickBot="1" x14ac:dyDescent="0.3">
      <c r="A65" s="7">
        <v>55</v>
      </c>
      <c r="B65" s="14">
        <f t="shared" si="10"/>
        <v>195228678.92217886</v>
      </c>
      <c r="C65" s="19">
        <f t="shared" si="11"/>
        <v>1497575.0438900045</v>
      </c>
      <c r="D65" s="14">
        <f t="shared" si="0"/>
        <v>1301524.5261478592</v>
      </c>
      <c r="E65" s="15">
        <f t="shared" si="1"/>
        <v>196050.51774214534</v>
      </c>
      <c r="F65" s="17">
        <f>IF(time&lt;=30,1-(1-$F$3*time/30)^(1/12),1-(1-$F$3)^(1/12))</f>
        <v>5.1430128318229462E-3</v>
      </c>
      <c r="G65" s="16">
        <f t="shared" si="2"/>
        <v>1003055.3105081744</v>
      </c>
      <c r="H65" s="14">
        <f t="shared" si="3"/>
        <v>81345.282884241198</v>
      </c>
      <c r="I65" s="15">
        <f t="shared" si="4"/>
        <v>1199105.8282503197</v>
      </c>
      <c r="J65" s="14">
        <f t="shared" si="5"/>
        <v>1220179.2432636181</v>
      </c>
      <c r="K65" s="21">
        <f t="shared" si="6"/>
        <v>2419285.0715139378</v>
      </c>
      <c r="M65" s="33">
        <f t="shared" si="12"/>
        <v>45228678.922178946</v>
      </c>
      <c r="N65" s="30">
        <f>(I-Service_Fee)/12*M65</f>
        <v>282679.24326361838</v>
      </c>
      <c r="O65" s="35">
        <f t="shared" si="7"/>
        <v>1199105.8282503197</v>
      </c>
      <c r="P65" s="33">
        <f t="shared" si="20"/>
        <v>50000000</v>
      </c>
      <c r="Q65" s="30">
        <f>(I-Service_Fee)/12*P65</f>
        <v>312500</v>
      </c>
      <c r="R65" s="34">
        <f t="shared" si="8"/>
        <v>0</v>
      </c>
      <c r="S65" s="33">
        <f t="shared" si="13"/>
        <v>62500000</v>
      </c>
      <c r="T65" s="30">
        <f>(I-Service_Fee)/12*S65</f>
        <v>390624.99999999994</v>
      </c>
      <c r="U65" s="35">
        <f t="shared" si="9"/>
        <v>0</v>
      </c>
      <c r="V65" s="34">
        <f t="shared" si="14"/>
        <v>37500000</v>
      </c>
      <c r="W65" s="30">
        <f>(I-Service_Fee)/12*V65</f>
        <v>234374.99999999997</v>
      </c>
      <c r="X65" s="35">
        <f t="shared" si="15"/>
        <v>0</v>
      </c>
      <c r="Y65" s="32"/>
      <c r="Z65" s="32">
        <f t="shared" si="21"/>
        <v>55</v>
      </c>
      <c r="AA65" s="32">
        <f t="shared" si="16"/>
        <v>1481785.071513938</v>
      </c>
      <c r="AB65" s="32">
        <f t="shared" si="17"/>
        <v>312500</v>
      </c>
      <c r="AC65" s="32">
        <f t="shared" si="18"/>
        <v>390624.99999999994</v>
      </c>
      <c r="AD65" s="32">
        <f t="shared" si="19"/>
        <v>234374.99999999997</v>
      </c>
    </row>
    <row r="66" spans="1:30" ht="15.75" thickBot="1" x14ac:dyDescent="0.3">
      <c r="A66" s="7">
        <v>56</v>
      </c>
      <c r="B66" s="14">
        <f t="shared" si="10"/>
        <v>194029573.09392855</v>
      </c>
      <c r="C66" s="19">
        <f t="shared" si="11"/>
        <v>1489872.9962226606</v>
      </c>
      <c r="D66" s="14">
        <f t="shared" si="0"/>
        <v>1293530.4872928571</v>
      </c>
      <c r="E66" s="15">
        <f t="shared" si="1"/>
        <v>196342.5089298035</v>
      </c>
      <c r="F66" s="17">
        <f>IF(time&lt;=30,1-(1-$F$3*time/30)^(1/12),1-(1-$F$3)^(1/12))</f>
        <v>5.1430128318229462E-3</v>
      </c>
      <c r="G66" s="16">
        <f t="shared" si="2"/>
        <v>996886.79213234456</v>
      </c>
      <c r="H66" s="14">
        <f t="shared" si="3"/>
        <v>80845.655455803571</v>
      </c>
      <c r="I66" s="15">
        <f t="shared" si="4"/>
        <v>1193229.3010621481</v>
      </c>
      <c r="J66" s="14">
        <f t="shared" si="5"/>
        <v>1212684.8318370536</v>
      </c>
      <c r="K66" s="21">
        <f t="shared" si="6"/>
        <v>2405914.1328992015</v>
      </c>
      <c r="M66" s="33">
        <f t="shared" si="12"/>
        <v>44029573.093928628</v>
      </c>
      <c r="N66" s="30">
        <f>(I-Service_Fee)/12*M66</f>
        <v>275184.83183705388</v>
      </c>
      <c r="O66" s="35">
        <f t="shared" si="7"/>
        <v>1193229.3010621481</v>
      </c>
      <c r="P66" s="33">
        <f t="shared" si="20"/>
        <v>50000000</v>
      </c>
      <c r="Q66" s="30">
        <f>(I-Service_Fee)/12*P66</f>
        <v>312500</v>
      </c>
      <c r="R66" s="34">
        <f t="shared" si="8"/>
        <v>0</v>
      </c>
      <c r="S66" s="33">
        <f t="shared" si="13"/>
        <v>62500000</v>
      </c>
      <c r="T66" s="30">
        <f>(I-Service_Fee)/12*S66</f>
        <v>390624.99999999994</v>
      </c>
      <c r="U66" s="35">
        <f t="shared" si="9"/>
        <v>0</v>
      </c>
      <c r="V66" s="34">
        <f t="shared" si="14"/>
        <v>37500000</v>
      </c>
      <c r="W66" s="30">
        <f>(I-Service_Fee)/12*V66</f>
        <v>234374.99999999997</v>
      </c>
      <c r="X66" s="35">
        <f t="shared" si="15"/>
        <v>0</v>
      </c>
      <c r="Y66" s="32"/>
      <c r="Z66" s="32">
        <f t="shared" si="21"/>
        <v>56</v>
      </c>
      <c r="AA66" s="32">
        <f t="shared" si="16"/>
        <v>1468414.1328992019</v>
      </c>
      <c r="AB66" s="32">
        <f t="shared" si="17"/>
        <v>312500</v>
      </c>
      <c r="AC66" s="32">
        <f t="shared" si="18"/>
        <v>390624.99999999994</v>
      </c>
      <c r="AD66" s="32">
        <f t="shared" si="19"/>
        <v>234374.99999999997</v>
      </c>
    </row>
    <row r="67" spans="1:30" ht="15.75" thickBot="1" x14ac:dyDescent="0.3">
      <c r="A67" s="7">
        <v>57</v>
      </c>
      <c r="B67" s="14">
        <f t="shared" si="10"/>
        <v>192836343.79286641</v>
      </c>
      <c r="C67" s="19">
        <f t="shared" si="11"/>
        <v>1482210.5602853009</v>
      </c>
      <c r="D67" s="14">
        <f t="shared" si="0"/>
        <v>1285575.6252857761</v>
      </c>
      <c r="E67" s="15">
        <f t="shared" si="1"/>
        <v>196634.93499952485</v>
      </c>
      <c r="F67" s="17">
        <f>IF(time&lt;=30,1-(1-$F$3*time/30)^(1/12),1-(1-$F$3)^(1/12))</f>
        <v>5.1430128318229462E-3</v>
      </c>
      <c r="G67" s="16">
        <f t="shared" si="2"/>
        <v>990748.49457464588</v>
      </c>
      <c r="H67" s="14">
        <f t="shared" si="3"/>
        <v>80348.476580361006</v>
      </c>
      <c r="I67" s="15">
        <f t="shared" si="4"/>
        <v>1187383.4295741706</v>
      </c>
      <c r="J67" s="14">
        <f t="shared" si="5"/>
        <v>1205227.1487054152</v>
      </c>
      <c r="K67" s="21">
        <f t="shared" si="6"/>
        <v>2392610.5782795856</v>
      </c>
      <c r="M67" s="33">
        <f t="shared" si="12"/>
        <v>42836343.792866483</v>
      </c>
      <c r="N67" s="30">
        <f>(I-Service_Fee)/12*M67</f>
        <v>267727.14870541549</v>
      </c>
      <c r="O67" s="35">
        <f t="shared" si="7"/>
        <v>1187383.4295741706</v>
      </c>
      <c r="P67" s="33">
        <f t="shared" si="20"/>
        <v>50000000</v>
      </c>
      <c r="Q67" s="30">
        <f>(I-Service_Fee)/12*P67</f>
        <v>312500</v>
      </c>
      <c r="R67" s="34">
        <f t="shared" si="8"/>
        <v>0</v>
      </c>
      <c r="S67" s="33">
        <f t="shared" si="13"/>
        <v>62500000</v>
      </c>
      <c r="T67" s="30">
        <f>(I-Service_Fee)/12*S67</f>
        <v>390624.99999999994</v>
      </c>
      <c r="U67" s="35">
        <f t="shared" si="9"/>
        <v>0</v>
      </c>
      <c r="V67" s="34">
        <f t="shared" si="14"/>
        <v>37500000</v>
      </c>
      <c r="W67" s="30">
        <f>(I-Service_Fee)/12*V67</f>
        <v>234374.99999999997</v>
      </c>
      <c r="X67" s="35">
        <f t="shared" si="15"/>
        <v>0</v>
      </c>
      <c r="Y67" s="32"/>
      <c r="Z67" s="32">
        <f t="shared" si="21"/>
        <v>57</v>
      </c>
      <c r="AA67" s="32">
        <f t="shared" si="16"/>
        <v>1455110.578279586</v>
      </c>
      <c r="AB67" s="32">
        <f t="shared" si="17"/>
        <v>312500</v>
      </c>
      <c r="AC67" s="32">
        <f t="shared" si="18"/>
        <v>390624.99999999994</v>
      </c>
      <c r="AD67" s="32">
        <f t="shared" si="19"/>
        <v>234374.99999999997</v>
      </c>
    </row>
    <row r="68" spans="1:30" ht="15.75" thickBot="1" x14ac:dyDescent="0.3">
      <c r="A68" s="7">
        <v>58</v>
      </c>
      <c r="B68" s="14">
        <f t="shared" si="10"/>
        <v>191648960.36329225</v>
      </c>
      <c r="C68" s="19">
        <f t="shared" si="11"/>
        <v>1474587.5323542904</v>
      </c>
      <c r="D68" s="14">
        <f t="shared" si="0"/>
        <v>1277659.7357552818</v>
      </c>
      <c r="E68" s="15">
        <f t="shared" si="1"/>
        <v>196927.79659900861</v>
      </c>
      <c r="F68" s="17">
        <f>IF(time&lt;=30,1-(1-$F$3*time/30)^(1/12),1-(1-$F$3)^(1/12))</f>
        <v>5.1430128318229462E-3</v>
      </c>
      <c r="G68" s="16">
        <f t="shared" si="2"/>
        <v>984640.26016908791</v>
      </c>
      <c r="H68" s="14">
        <f t="shared" si="3"/>
        <v>79853.73348470511</v>
      </c>
      <c r="I68" s="15">
        <f t="shared" si="4"/>
        <v>1181568.0567680965</v>
      </c>
      <c r="J68" s="14">
        <f t="shared" si="5"/>
        <v>1197806.0022705765</v>
      </c>
      <c r="K68" s="21">
        <f t="shared" si="6"/>
        <v>2379374.0590386731</v>
      </c>
      <c r="M68" s="33">
        <f t="shared" si="12"/>
        <v>41648960.363292314</v>
      </c>
      <c r="N68" s="30">
        <f>(I-Service_Fee)/12*M68</f>
        <v>260306.00227057695</v>
      </c>
      <c r="O68" s="35">
        <f t="shared" si="7"/>
        <v>1181568.0567680965</v>
      </c>
      <c r="P68" s="33">
        <f t="shared" si="20"/>
        <v>50000000</v>
      </c>
      <c r="Q68" s="30">
        <f>(I-Service_Fee)/12*P68</f>
        <v>312500</v>
      </c>
      <c r="R68" s="34">
        <f t="shared" si="8"/>
        <v>0</v>
      </c>
      <c r="S68" s="33">
        <f t="shared" si="13"/>
        <v>62500000</v>
      </c>
      <c r="T68" s="30">
        <f>(I-Service_Fee)/12*S68</f>
        <v>390624.99999999994</v>
      </c>
      <c r="U68" s="35">
        <f t="shared" si="9"/>
        <v>0</v>
      </c>
      <c r="V68" s="34">
        <f t="shared" si="14"/>
        <v>37500000</v>
      </c>
      <c r="W68" s="30">
        <f>(I-Service_Fee)/12*V68</f>
        <v>234374.99999999997</v>
      </c>
      <c r="X68" s="35">
        <f t="shared" si="15"/>
        <v>0</v>
      </c>
      <c r="Y68" s="32"/>
      <c r="Z68" s="32">
        <f t="shared" si="21"/>
        <v>58</v>
      </c>
      <c r="AA68" s="32">
        <f t="shared" si="16"/>
        <v>1441874.0590386735</v>
      </c>
      <c r="AB68" s="32">
        <f t="shared" si="17"/>
        <v>312500</v>
      </c>
      <c r="AC68" s="32">
        <f t="shared" si="18"/>
        <v>390624.99999999994</v>
      </c>
      <c r="AD68" s="32">
        <f t="shared" si="19"/>
        <v>234374.99999999997</v>
      </c>
    </row>
    <row r="69" spans="1:30" ht="15.75" thickBot="1" x14ac:dyDescent="0.3">
      <c r="A69" s="7">
        <v>59</v>
      </c>
      <c r="B69" s="14">
        <f t="shared" si="10"/>
        <v>190467392.30652416</v>
      </c>
      <c r="C69" s="19">
        <f t="shared" si="11"/>
        <v>1467003.7097537459</v>
      </c>
      <c r="D69" s="14">
        <f t="shared" si="0"/>
        <v>1269782.6153768278</v>
      </c>
      <c r="E69" s="15">
        <f t="shared" si="1"/>
        <v>197221.09437691816</v>
      </c>
      <c r="F69" s="17">
        <f>IF(time&lt;=30,1-(1-$F$3*time/30)^(1/12),1-(1-$F$3)^(1/12))</f>
        <v>5.1430128318229462E-3</v>
      </c>
      <c r="G69" s="16">
        <f t="shared" si="2"/>
        <v>978561.93205722212</v>
      </c>
      <c r="H69" s="14">
        <f t="shared" si="3"/>
        <v>79361.413461051736</v>
      </c>
      <c r="I69" s="15">
        <f t="shared" si="4"/>
        <v>1175783.0264341403</v>
      </c>
      <c r="J69" s="14">
        <f t="shared" si="5"/>
        <v>1190421.2019157761</v>
      </c>
      <c r="K69" s="21">
        <f t="shared" si="6"/>
        <v>2366204.2283499166</v>
      </c>
      <c r="M69" s="33">
        <f t="shared" si="12"/>
        <v>40467392.306524217</v>
      </c>
      <c r="N69" s="30">
        <f>(I-Service_Fee)/12*M69</f>
        <v>252921.20191577633</v>
      </c>
      <c r="O69" s="35">
        <f t="shared" si="7"/>
        <v>1175783.0264341403</v>
      </c>
      <c r="P69" s="33">
        <f t="shared" si="20"/>
        <v>50000000</v>
      </c>
      <c r="Q69" s="30">
        <f>(I-Service_Fee)/12*P69</f>
        <v>312500</v>
      </c>
      <c r="R69" s="34">
        <f t="shared" si="8"/>
        <v>0</v>
      </c>
      <c r="S69" s="33">
        <f t="shared" si="13"/>
        <v>62500000</v>
      </c>
      <c r="T69" s="30">
        <f>(I-Service_Fee)/12*S69</f>
        <v>390624.99999999994</v>
      </c>
      <c r="U69" s="35">
        <f t="shared" si="9"/>
        <v>0</v>
      </c>
      <c r="V69" s="34">
        <f t="shared" si="14"/>
        <v>37500000</v>
      </c>
      <c r="W69" s="30">
        <f>(I-Service_Fee)/12*V69</f>
        <v>234374.99999999997</v>
      </c>
      <c r="X69" s="35">
        <f t="shared" si="15"/>
        <v>0</v>
      </c>
      <c r="Y69" s="32"/>
      <c r="Z69" s="32">
        <f t="shared" si="21"/>
        <v>59</v>
      </c>
      <c r="AA69" s="32">
        <f t="shared" si="16"/>
        <v>1428704.2283499166</v>
      </c>
      <c r="AB69" s="32">
        <f t="shared" si="17"/>
        <v>312500</v>
      </c>
      <c r="AC69" s="32">
        <f t="shared" si="18"/>
        <v>390624.99999999994</v>
      </c>
      <c r="AD69" s="32">
        <f t="shared" si="19"/>
        <v>234374.99999999997</v>
      </c>
    </row>
    <row r="70" spans="1:30" ht="15.75" thickBot="1" x14ac:dyDescent="0.3">
      <c r="A70" s="7">
        <v>60</v>
      </c>
      <c r="B70" s="14">
        <f t="shared" si="10"/>
        <v>189291609.28009</v>
      </c>
      <c r="C70" s="19">
        <f t="shared" si="11"/>
        <v>1459458.8908501505</v>
      </c>
      <c r="D70" s="14">
        <f t="shared" si="0"/>
        <v>1261944.0618672667</v>
      </c>
      <c r="E70" s="15">
        <f t="shared" si="1"/>
        <v>197514.82898288383</v>
      </c>
      <c r="F70" s="17">
        <f>IF(time&lt;=30,1-(1-$F$3*time/30)^(1/12),1-(1-$F$3)^(1/12))</f>
        <v>5.1430128318229462E-3</v>
      </c>
      <c r="G70" s="16">
        <f t="shared" si="2"/>
        <v>972513.35418398411</v>
      </c>
      <c r="H70" s="14">
        <f t="shared" si="3"/>
        <v>78871.503866704166</v>
      </c>
      <c r="I70" s="15">
        <f t="shared" si="4"/>
        <v>1170028.1831668681</v>
      </c>
      <c r="J70" s="14">
        <f t="shared" si="5"/>
        <v>1183072.5580005625</v>
      </c>
      <c r="K70" s="21">
        <f t="shared" si="6"/>
        <v>2353100.7411674308</v>
      </c>
      <c r="M70" s="33">
        <f t="shared" si="12"/>
        <v>39291609.280090079</v>
      </c>
      <c r="N70" s="30">
        <f>(I-Service_Fee)/12*M70</f>
        <v>245572.55800056297</v>
      </c>
      <c r="O70" s="35">
        <f t="shared" si="7"/>
        <v>1170028.1831668681</v>
      </c>
      <c r="P70" s="33">
        <f t="shared" si="20"/>
        <v>50000000</v>
      </c>
      <c r="Q70" s="30">
        <f>(I-Service_Fee)/12*P70</f>
        <v>312500</v>
      </c>
      <c r="R70" s="34">
        <f t="shared" si="8"/>
        <v>0</v>
      </c>
      <c r="S70" s="33">
        <f t="shared" si="13"/>
        <v>62500000</v>
      </c>
      <c r="T70" s="30">
        <f>(I-Service_Fee)/12*S70</f>
        <v>390624.99999999994</v>
      </c>
      <c r="U70" s="35">
        <f t="shared" si="9"/>
        <v>0</v>
      </c>
      <c r="V70" s="34">
        <f t="shared" si="14"/>
        <v>37500000</v>
      </c>
      <c r="W70" s="30">
        <f>(I-Service_Fee)/12*V70</f>
        <v>234374.99999999997</v>
      </c>
      <c r="X70" s="35">
        <f t="shared" si="15"/>
        <v>0</v>
      </c>
      <c r="Y70" s="32"/>
      <c r="Z70" s="32">
        <f t="shared" si="21"/>
        <v>60</v>
      </c>
      <c r="AA70" s="32">
        <f t="shared" si="16"/>
        <v>1415600.741167431</v>
      </c>
      <c r="AB70" s="32">
        <f t="shared" si="17"/>
        <v>312500</v>
      </c>
      <c r="AC70" s="32">
        <f t="shared" si="18"/>
        <v>390624.99999999994</v>
      </c>
      <c r="AD70" s="32">
        <f t="shared" si="19"/>
        <v>234374.99999999997</v>
      </c>
    </row>
    <row r="71" spans="1:30" ht="15.75" thickBot="1" x14ac:dyDescent="0.3">
      <c r="A71" s="7">
        <v>61</v>
      </c>
      <c r="B71" s="14">
        <f t="shared" si="10"/>
        <v>188121581.09692314</v>
      </c>
      <c r="C71" s="19">
        <f t="shared" si="11"/>
        <v>1451952.8750469901</v>
      </c>
      <c r="D71" s="14">
        <f t="shared" si="0"/>
        <v>1254143.8739794877</v>
      </c>
      <c r="E71" s="15">
        <f t="shared" si="1"/>
        <v>197809.00106750242</v>
      </c>
      <c r="F71" s="17">
        <f>IF(time&lt;=30,1-(1-$F$3*time/30)^(1/12),1-(1-$F$3)^(1/12))</f>
        <v>5.1430128318229462E-3</v>
      </c>
      <c r="G71" s="16">
        <f t="shared" si="2"/>
        <v>966494.37129355653</v>
      </c>
      <c r="H71" s="14">
        <f t="shared" si="3"/>
        <v>78383.992123717981</v>
      </c>
      <c r="I71" s="15">
        <f t="shared" si="4"/>
        <v>1164303.3723610588</v>
      </c>
      <c r="J71" s="14">
        <f t="shared" si="5"/>
        <v>1175759.8818557698</v>
      </c>
      <c r="K71" s="21">
        <f t="shared" si="6"/>
        <v>2340063.2542168284</v>
      </c>
      <c r="M71" s="33">
        <f t="shared" si="12"/>
        <v>38121581.09692321</v>
      </c>
      <c r="N71" s="30">
        <f>(I-Service_Fee)/12*M71</f>
        <v>238259.88185577004</v>
      </c>
      <c r="O71" s="35">
        <f t="shared" si="7"/>
        <v>1164303.3723610588</v>
      </c>
      <c r="P71" s="33">
        <f t="shared" si="20"/>
        <v>50000000</v>
      </c>
      <c r="Q71" s="30">
        <f>(I-Service_Fee)/12*P71</f>
        <v>312500</v>
      </c>
      <c r="R71" s="34">
        <f t="shared" si="8"/>
        <v>0</v>
      </c>
      <c r="S71" s="33">
        <f t="shared" si="13"/>
        <v>62500000</v>
      </c>
      <c r="T71" s="30">
        <f>(I-Service_Fee)/12*S71</f>
        <v>390624.99999999994</v>
      </c>
      <c r="U71" s="35">
        <f t="shared" si="9"/>
        <v>0</v>
      </c>
      <c r="V71" s="34">
        <f t="shared" si="14"/>
        <v>37500000</v>
      </c>
      <c r="W71" s="30">
        <f>(I-Service_Fee)/12*V71</f>
        <v>234374.99999999997</v>
      </c>
      <c r="X71" s="35">
        <f t="shared" si="15"/>
        <v>0</v>
      </c>
      <c r="Y71" s="32"/>
      <c r="Z71" s="32">
        <f t="shared" si="21"/>
        <v>61</v>
      </c>
      <c r="AA71" s="32">
        <f t="shared" si="16"/>
        <v>1402563.2542168288</v>
      </c>
      <c r="AB71" s="32">
        <f t="shared" si="17"/>
        <v>312500</v>
      </c>
      <c r="AC71" s="32">
        <f t="shared" si="18"/>
        <v>390624.99999999994</v>
      </c>
      <c r="AD71" s="32">
        <f t="shared" si="19"/>
        <v>234374.99999999997</v>
      </c>
    </row>
    <row r="72" spans="1:30" ht="15.75" thickBot="1" x14ac:dyDescent="0.3">
      <c r="A72" s="7">
        <v>62</v>
      </c>
      <c r="B72" s="14">
        <f t="shared" si="10"/>
        <v>186957277.72456208</v>
      </c>
      <c r="C72" s="19">
        <f t="shared" si="11"/>
        <v>1444485.4627794214</v>
      </c>
      <c r="D72" s="14">
        <f t="shared" si="0"/>
        <v>1246381.8514970806</v>
      </c>
      <c r="E72" s="15">
        <f t="shared" si="1"/>
        <v>198103.61128234072</v>
      </c>
      <c r="F72" s="17">
        <f>IF(time&lt;=30,1-(1-$F$3*time/30)^(1/12),1-(1-$F$3)^(1/12))</f>
        <v>5.1430128318229462E-3</v>
      </c>
      <c r="G72" s="16">
        <f t="shared" si="2"/>
        <v>960504.82892525347</v>
      </c>
      <c r="H72" s="14">
        <f t="shared" si="3"/>
        <v>77898.865718567526</v>
      </c>
      <c r="I72" s="15">
        <f t="shared" si="4"/>
        <v>1158608.4402075941</v>
      </c>
      <c r="J72" s="14">
        <f t="shared" si="5"/>
        <v>1168482.9857785131</v>
      </c>
      <c r="K72" s="21">
        <f t="shared" si="6"/>
        <v>2327091.4259861074</v>
      </c>
      <c r="M72" s="33">
        <f t="shared" si="12"/>
        <v>36957277.724562153</v>
      </c>
      <c r="N72" s="30">
        <f>(I-Service_Fee)/12*M72</f>
        <v>230982.98577851345</v>
      </c>
      <c r="O72" s="35">
        <f t="shared" si="7"/>
        <v>1158608.4402075941</v>
      </c>
      <c r="P72" s="33">
        <f t="shared" si="20"/>
        <v>50000000</v>
      </c>
      <c r="Q72" s="30">
        <f>(I-Service_Fee)/12*P72</f>
        <v>312500</v>
      </c>
      <c r="R72" s="34">
        <f t="shared" si="8"/>
        <v>0</v>
      </c>
      <c r="S72" s="33">
        <f t="shared" si="13"/>
        <v>62500000</v>
      </c>
      <c r="T72" s="30">
        <f>(I-Service_Fee)/12*S72</f>
        <v>390624.99999999994</v>
      </c>
      <c r="U72" s="35">
        <f t="shared" si="9"/>
        <v>0</v>
      </c>
      <c r="V72" s="34">
        <f t="shared" si="14"/>
        <v>37500000</v>
      </c>
      <c r="W72" s="30">
        <f>(I-Service_Fee)/12*V72</f>
        <v>234374.99999999997</v>
      </c>
      <c r="X72" s="35">
        <f t="shared" si="15"/>
        <v>0</v>
      </c>
      <c r="Y72" s="32"/>
      <c r="Z72" s="32">
        <f t="shared" si="21"/>
        <v>62</v>
      </c>
      <c r="AA72" s="32">
        <f t="shared" si="16"/>
        <v>1389591.4259861074</v>
      </c>
      <c r="AB72" s="32">
        <f t="shared" si="17"/>
        <v>312500</v>
      </c>
      <c r="AC72" s="32">
        <f t="shared" si="18"/>
        <v>390624.99999999994</v>
      </c>
      <c r="AD72" s="32">
        <f t="shared" si="19"/>
        <v>234374.99999999997</v>
      </c>
    </row>
    <row r="73" spans="1:30" ht="15.75" thickBot="1" x14ac:dyDescent="0.3">
      <c r="A73" s="7">
        <v>63</v>
      </c>
      <c r="B73" s="14">
        <f t="shared" si="10"/>
        <v>185798669.28435448</v>
      </c>
      <c r="C73" s="19">
        <f t="shared" si="11"/>
        <v>1437056.4555089648</v>
      </c>
      <c r="D73" s="14">
        <f t="shared" si="0"/>
        <v>1238657.7952290298</v>
      </c>
      <c r="E73" s="15">
        <f t="shared" si="1"/>
        <v>198398.66027993499</v>
      </c>
      <c r="F73" s="17">
        <f>IF(time&lt;=30,1-(1-$F$3*time/30)^(1/12),1-(1-$F$3)^(1/12))</f>
        <v>5.1430128318229462E-3</v>
      </c>
      <c r="G73" s="16">
        <f t="shared" si="2"/>
        <v>954544.57340942684</v>
      </c>
      <c r="H73" s="14">
        <f t="shared" si="3"/>
        <v>77416.112201814365</v>
      </c>
      <c r="I73" s="15">
        <f t="shared" si="4"/>
        <v>1152943.2336893617</v>
      </c>
      <c r="J73" s="14">
        <f t="shared" si="5"/>
        <v>1161241.6830272155</v>
      </c>
      <c r="K73" s="21">
        <f t="shared" si="6"/>
        <v>2314184.9167165775</v>
      </c>
      <c r="M73" s="33">
        <f t="shared" si="12"/>
        <v>35798669.28435456</v>
      </c>
      <c r="N73" s="30">
        <f>(I-Service_Fee)/12*M73</f>
        <v>223741.68302721597</v>
      </c>
      <c r="O73" s="35">
        <f t="shared" si="7"/>
        <v>1152943.2336893617</v>
      </c>
      <c r="P73" s="33">
        <f t="shared" si="20"/>
        <v>50000000</v>
      </c>
      <c r="Q73" s="30">
        <f>(I-Service_Fee)/12*P73</f>
        <v>312500</v>
      </c>
      <c r="R73" s="34">
        <f t="shared" si="8"/>
        <v>0</v>
      </c>
      <c r="S73" s="33">
        <f t="shared" si="13"/>
        <v>62500000</v>
      </c>
      <c r="T73" s="30">
        <f>(I-Service_Fee)/12*S73</f>
        <v>390624.99999999994</v>
      </c>
      <c r="U73" s="35">
        <f t="shared" si="9"/>
        <v>0</v>
      </c>
      <c r="V73" s="34">
        <f t="shared" si="14"/>
        <v>37500000</v>
      </c>
      <c r="W73" s="30">
        <f>(I-Service_Fee)/12*V73</f>
        <v>234374.99999999997</v>
      </c>
      <c r="X73" s="35">
        <f t="shared" si="15"/>
        <v>0</v>
      </c>
      <c r="Y73" s="32"/>
      <c r="Z73" s="32">
        <f t="shared" si="21"/>
        <v>63</v>
      </c>
      <c r="AA73" s="32">
        <f t="shared" si="16"/>
        <v>1376684.9167165777</v>
      </c>
      <c r="AB73" s="32">
        <f t="shared" si="17"/>
        <v>312500</v>
      </c>
      <c r="AC73" s="32">
        <f t="shared" si="18"/>
        <v>390624.99999999994</v>
      </c>
      <c r="AD73" s="32">
        <f t="shared" si="19"/>
        <v>234374.99999999997</v>
      </c>
    </row>
    <row r="74" spans="1:30" ht="15.75" thickBot="1" x14ac:dyDescent="0.3">
      <c r="A74" s="7">
        <v>64</v>
      </c>
      <c r="B74" s="14">
        <f t="shared" si="10"/>
        <v>184645726.05066511</v>
      </c>
      <c r="C74" s="19">
        <f t="shared" si="11"/>
        <v>1429665.6557182283</v>
      </c>
      <c r="D74" s="14">
        <f t="shared" si="0"/>
        <v>1230971.5070044342</v>
      </c>
      <c r="E74" s="15">
        <f t="shared" si="1"/>
        <v>198694.14871379407</v>
      </c>
      <c r="F74" s="17">
        <f>IF(time&lt;=30,1-(1-$F$3*time/30)^(1/12),1-(1-$F$3)^(1/12))</f>
        <v>5.1430128318229462E-3</v>
      </c>
      <c r="G74" s="16">
        <f t="shared" si="2"/>
        <v>948613.45186339191</v>
      </c>
      <c r="H74" s="14">
        <f t="shared" si="3"/>
        <v>76935.719187777126</v>
      </c>
      <c r="I74" s="15">
        <f t="shared" si="4"/>
        <v>1147307.6005771859</v>
      </c>
      <c r="J74" s="14">
        <f t="shared" si="5"/>
        <v>1154035.7878166572</v>
      </c>
      <c r="K74" s="21">
        <f t="shared" si="6"/>
        <v>2301343.3883938431</v>
      </c>
      <c r="M74" s="33">
        <f t="shared" si="12"/>
        <v>34645726.0506652</v>
      </c>
      <c r="N74" s="30">
        <f>(I-Service_Fee)/12*M74</f>
        <v>216535.78781665748</v>
      </c>
      <c r="O74" s="35">
        <f t="shared" si="7"/>
        <v>1147307.6005771859</v>
      </c>
      <c r="P74" s="33">
        <f t="shared" si="20"/>
        <v>50000000</v>
      </c>
      <c r="Q74" s="30">
        <f>(I-Service_Fee)/12*P74</f>
        <v>312500</v>
      </c>
      <c r="R74" s="34">
        <f t="shared" si="8"/>
        <v>0</v>
      </c>
      <c r="S74" s="33">
        <f t="shared" si="13"/>
        <v>62500000</v>
      </c>
      <c r="T74" s="30">
        <f>(I-Service_Fee)/12*S74</f>
        <v>390624.99999999994</v>
      </c>
      <c r="U74" s="35">
        <f t="shared" si="9"/>
        <v>0</v>
      </c>
      <c r="V74" s="34">
        <f t="shared" si="14"/>
        <v>37500000</v>
      </c>
      <c r="W74" s="30">
        <f>(I-Service_Fee)/12*V74</f>
        <v>234374.99999999997</v>
      </c>
      <c r="X74" s="35">
        <f t="shared" si="15"/>
        <v>0</v>
      </c>
      <c r="Y74" s="32"/>
      <c r="Z74" s="32">
        <f t="shared" si="21"/>
        <v>64</v>
      </c>
      <c r="AA74" s="32">
        <f t="shared" si="16"/>
        <v>1363843.3883938433</v>
      </c>
      <c r="AB74" s="32">
        <f t="shared" si="17"/>
        <v>312500</v>
      </c>
      <c r="AC74" s="32">
        <f t="shared" si="18"/>
        <v>390624.99999999994</v>
      </c>
      <c r="AD74" s="32">
        <f t="shared" si="19"/>
        <v>234374.99999999997</v>
      </c>
    </row>
    <row r="75" spans="1:30" ht="15.75" thickBot="1" x14ac:dyDescent="0.3">
      <c r="A75" s="7">
        <v>65</v>
      </c>
      <c r="B75" s="14">
        <f t="shared" si="10"/>
        <v>183498418.45008793</v>
      </c>
      <c r="C75" s="19">
        <f t="shared" si="11"/>
        <v>1422312.8669056529</v>
      </c>
      <c r="D75" s="14">
        <f t="shared" si="0"/>
        <v>1223322.7896672529</v>
      </c>
      <c r="E75" s="15">
        <f t="shared" si="1"/>
        <v>198990.0772384</v>
      </c>
      <c r="F75" s="17">
        <f>IF(time&lt;=30,1-(1-$F$3*time/30)^(1/12),1-(1-$F$3)^(1/12))</f>
        <v>5.1430128318229462E-3</v>
      </c>
      <c r="G75" s="16">
        <f t="shared" si="2"/>
        <v>942711.31218737608</v>
      </c>
      <c r="H75" s="14">
        <f t="shared" si="3"/>
        <v>76457.674354203307</v>
      </c>
      <c r="I75" s="15">
        <f t="shared" si="4"/>
        <v>1141701.389425776</v>
      </c>
      <c r="J75" s="14">
        <f t="shared" si="5"/>
        <v>1146865.1153130496</v>
      </c>
      <c r="K75" s="21">
        <f t="shared" si="6"/>
        <v>2288566.5047388254</v>
      </c>
      <c r="M75" s="33">
        <f t="shared" si="12"/>
        <v>33498418.450088013</v>
      </c>
      <c r="N75" s="30">
        <f>(I-Service_Fee)/12*M75</f>
        <v>209365.11531305008</v>
      </c>
      <c r="O75" s="35">
        <f t="shared" si="7"/>
        <v>1141701.389425776</v>
      </c>
      <c r="P75" s="33">
        <f t="shared" si="20"/>
        <v>50000000</v>
      </c>
      <c r="Q75" s="30">
        <f>(I-Service_Fee)/12*P75</f>
        <v>312500</v>
      </c>
      <c r="R75" s="34">
        <f t="shared" si="8"/>
        <v>0</v>
      </c>
      <c r="S75" s="33">
        <f t="shared" si="13"/>
        <v>62500000</v>
      </c>
      <c r="T75" s="30">
        <f>(I-Service_Fee)/12*S75</f>
        <v>390624.99999999994</v>
      </c>
      <c r="U75" s="35">
        <f t="shared" si="9"/>
        <v>0</v>
      </c>
      <c r="V75" s="34">
        <f t="shared" si="14"/>
        <v>37500000</v>
      </c>
      <c r="W75" s="30">
        <f>(I-Service_Fee)/12*V75</f>
        <v>234374.99999999997</v>
      </c>
      <c r="X75" s="35">
        <f t="shared" si="15"/>
        <v>0</v>
      </c>
      <c r="Y75" s="32"/>
      <c r="Z75" s="32">
        <f t="shared" si="21"/>
        <v>65</v>
      </c>
      <c r="AA75" s="32">
        <f t="shared" si="16"/>
        <v>1351066.5047388261</v>
      </c>
      <c r="AB75" s="32">
        <f t="shared" si="17"/>
        <v>312500</v>
      </c>
      <c r="AC75" s="32">
        <f t="shared" si="18"/>
        <v>390624.99999999994</v>
      </c>
      <c r="AD75" s="32">
        <f t="shared" si="19"/>
        <v>234374.99999999997</v>
      </c>
    </row>
    <row r="76" spans="1:30" ht="15.75" thickBot="1" x14ac:dyDescent="0.3">
      <c r="A76" s="7">
        <v>66</v>
      </c>
      <c r="B76" s="14">
        <f t="shared" si="10"/>
        <v>182356717.06066215</v>
      </c>
      <c r="C76" s="19">
        <f t="shared" si="11"/>
        <v>1414997.8935802903</v>
      </c>
      <c r="D76" s="14">
        <f t="shared" ref="D76:D139" si="22">B76*$C$6</f>
        <v>1215711.447071081</v>
      </c>
      <c r="E76" s="15">
        <f t="shared" ref="E76:E139" si="23">ABS(C76-D76)</f>
        <v>199286.44650920923</v>
      </c>
      <c r="F76" s="17">
        <f>IF(time&lt;=30,1-(1-$F$3*time/30)^(1/12),1-(1-$F$3)^(1/12))</f>
        <v>5.1430128318229462E-3</v>
      </c>
      <c r="G76" s="16">
        <f t="shared" ref="G76:G139" si="24">F76*(B76-E76)</f>
        <v>936838.00306048652</v>
      </c>
      <c r="H76" s="14">
        <f t="shared" ref="H76:H139" si="25">$C$8*B76/12</f>
        <v>75981.965441942564</v>
      </c>
      <c r="I76" s="15">
        <f t="shared" ref="I76:I139" si="26">E76+G76</f>
        <v>1136124.4495696956</v>
      </c>
      <c r="J76" s="14">
        <f t="shared" ref="J76:J139" si="27">D76-H76</f>
        <v>1139729.4816291383</v>
      </c>
      <c r="K76" s="21">
        <f t="shared" ref="K76:K139" si="28">I76+J76</f>
        <v>2275853.931198834</v>
      </c>
      <c r="M76" s="33">
        <f t="shared" si="12"/>
        <v>32356717.060662236</v>
      </c>
      <c r="N76" s="30">
        <f>(I-Service_Fee)/12*M76</f>
        <v>202229.48162913896</v>
      </c>
      <c r="O76" s="35">
        <f t="shared" ref="O76:O139" si="29">MIN(M76,I76)</f>
        <v>1136124.4495696956</v>
      </c>
      <c r="P76" s="33">
        <f t="shared" si="20"/>
        <v>50000000</v>
      </c>
      <c r="Q76" s="30">
        <f>(I-Service_Fee)/12*P76</f>
        <v>312500</v>
      </c>
      <c r="R76" s="34">
        <f t="shared" ref="R76:R139" si="30">IF(M76-O76&gt;0,0,MIN(I76-O76,P76))</f>
        <v>0</v>
      </c>
      <c r="S76" s="33">
        <f t="shared" si="13"/>
        <v>62500000</v>
      </c>
      <c r="T76" s="30">
        <f>(I-Service_Fee)/12*S76</f>
        <v>390624.99999999994</v>
      </c>
      <c r="U76" s="35">
        <f t="shared" ref="U76:U139" si="31">IF(P76-R76&gt;0,0,MIN(I76-R76,S76))</f>
        <v>0</v>
      </c>
      <c r="V76" s="34">
        <f t="shared" si="14"/>
        <v>37500000</v>
      </c>
      <c r="W76" s="30">
        <f>(I-Service_Fee)/12*V76</f>
        <v>234374.99999999997</v>
      </c>
      <c r="X76" s="35">
        <f t="shared" si="15"/>
        <v>0</v>
      </c>
      <c r="Y76" s="32"/>
      <c r="Z76" s="32">
        <f t="shared" si="21"/>
        <v>66</v>
      </c>
      <c r="AA76" s="32">
        <f t="shared" si="16"/>
        <v>1338353.9311988347</v>
      </c>
      <c r="AB76" s="32">
        <f t="shared" si="17"/>
        <v>312500</v>
      </c>
      <c r="AC76" s="32">
        <f t="shared" si="18"/>
        <v>390624.99999999994</v>
      </c>
      <c r="AD76" s="32">
        <f t="shared" si="19"/>
        <v>234374.99999999997</v>
      </c>
    </row>
    <row r="77" spans="1:30" ht="15.75" thickBot="1" x14ac:dyDescent="0.3">
      <c r="A77" s="7">
        <v>67</v>
      </c>
      <c r="B77" s="14">
        <f t="shared" ref="B77:B140" si="32">B76-I76</f>
        <v>181220592.61109245</v>
      </c>
      <c r="C77" s="19">
        <f t="shared" ref="C77:C140" si="33">-PMT($C$6,$C$3-A76,B77,0)</f>
        <v>1407720.5412566043</v>
      </c>
      <c r="D77" s="14">
        <f t="shared" si="22"/>
        <v>1208137.2840739498</v>
      </c>
      <c r="E77" s="15">
        <f t="shared" si="23"/>
        <v>199583.25718265446</v>
      </c>
      <c r="F77" s="17">
        <f>IF(time&lt;=30,1-(1-$F$3*time/30)^(1/12),1-(1-$F$3)^(1/12))</f>
        <v>5.1430128318229462E-3</v>
      </c>
      <c r="G77" s="16">
        <f t="shared" si="24"/>
        <v>930993.37393669959</v>
      </c>
      <c r="H77" s="14">
        <f t="shared" si="25"/>
        <v>75508.580254621847</v>
      </c>
      <c r="I77" s="15">
        <f t="shared" si="26"/>
        <v>1130576.6311193542</v>
      </c>
      <c r="J77" s="14">
        <f t="shared" si="27"/>
        <v>1132628.703819328</v>
      </c>
      <c r="K77" s="21">
        <f t="shared" si="28"/>
        <v>2263205.3349386822</v>
      </c>
      <c r="M77" s="33">
        <f t="shared" ref="M77:M140" si="34">M76-O76</f>
        <v>31220592.611092541</v>
      </c>
      <c r="N77" s="30">
        <f>(I-Service_Fee)/12*M77</f>
        <v>195128.70381932837</v>
      </c>
      <c r="O77" s="35">
        <f t="shared" si="29"/>
        <v>1130576.6311193542</v>
      </c>
      <c r="P77" s="33">
        <f t="shared" si="20"/>
        <v>50000000</v>
      </c>
      <c r="Q77" s="30">
        <f>(I-Service_Fee)/12*P77</f>
        <v>312500</v>
      </c>
      <c r="R77" s="34">
        <f t="shared" si="30"/>
        <v>0</v>
      </c>
      <c r="S77" s="33">
        <f t="shared" ref="S77:S140" si="35">S76-U76</f>
        <v>62500000</v>
      </c>
      <c r="T77" s="30">
        <f>(I-Service_Fee)/12*S77</f>
        <v>390624.99999999994</v>
      </c>
      <c r="U77" s="35">
        <f t="shared" si="31"/>
        <v>0</v>
      </c>
      <c r="V77" s="34">
        <f t="shared" ref="V77:V140" si="36">V76-X76</f>
        <v>37500000</v>
      </c>
      <c r="W77" s="30">
        <f>(I-Service_Fee)/12*V77</f>
        <v>234374.99999999997</v>
      </c>
      <c r="X77" s="35">
        <f t="shared" ref="X77:X140" si="37">IF(S77-U77&gt;0,0,MIN(I77-U77,V77))</f>
        <v>0</v>
      </c>
      <c r="Y77" s="32"/>
      <c r="Z77" s="32">
        <f t="shared" si="21"/>
        <v>67</v>
      </c>
      <c r="AA77" s="32">
        <f t="shared" ref="AA77:AA140" si="38">SUM(N77:O77)</f>
        <v>1325705.3349386826</v>
      </c>
      <c r="AB77" s="32">
        <f t="shared" ref="AB77:AB140" si="39">SUM(Q77:R77)</f>
        <v>312500</v>
      </c>
      <c r="AC77" s="32">
        <f t="shared" ref="AC77:AC140" si="40">SUM(T77:U77)</f>
        <v>390624.99999999994</v>
      </c>
      <c r="AD77" s="32">
        <f t="shared" ref="AD77:AD140" si="41">SUM(W77:X77)</f>
        <v>234374.99999999997</v>
      </c>
    </row>
    <row r="78" spans="1:30" ht="15.75" thickBot="1" x14ac:dyDescent="0.3">
      <c r="A78" s="7">
        <v>68</v>
      </c>
      <c r="B78" s="14">
        <f t="shared" si="32"/>
        <v>180090015.97997311</v>
      </c>
      <c r="C78" s="19">
        <f t="shared" si="33"/>
        <v>1400480.6164493009</v>
      </c>
      <c r="D78" s="14">
        <f t="shared" si="22"/>
        <v>1200600.1065331541</v>
      </c>
      <c r="E78" s="15">
        <f t="shared" si="23"/>
        <v>199880.50991614675</v>
      </c>
      <c r="F78" s="17">
        <f>IF(time&lt;=30,1-(1-$F$3*time/30)^(1/12),1-(1-$F$3)^(1/12))</f>
        <v>5.1430128318229462E-3</v>
      </c>
      <c r="G78" s="16">
        <f t="shared" si="24"/>
        <v>925177.275040871</v>
      </c>
      <c r="H78" s="14">
        <f t="shared" si="25"/>
        <v>75037.506658322134</v>
      </c>
      <c r="I78" s="15">
        <f t="shared" si="26"/>
        <v>1125057.7849570177</v>
      </c>
      <c r="J78" s="14">
        <f t="shared" si="27"/>
        <v>1125562.599874832</v>
      </c>
      <c r="K78" s="21">
        <f t="shared" si="28"/>
        <v>2250620.3848318495</v>
      </c>
      <c r="M78" s="33">
        <f t="shared" si="34"/>
        <v>30090015.979973186</v>
      </c>
      <c r="N78" s="30">
        <f>(I-Service_Fee)/12*M78</f>
        <v>188062.59987483241</v>
      </c>
      <c r="O78" s="35">
        <f t="shared" si="29"/>
        <v>1125057.7849570177</v>
      </c>
      <c r="P78" s="33">
        <f t="shared" ref="P78:P141" si="42">P77-R77</f>
        <v>50000000</v>
      </c>
      <c r="Q78" s="30">
        <f>(I-Service_Fee)/12*P78</f>
        <v>312500</v>
      </c>
      <c r="R78" s="34">
        <f t="shared" si="30"/>
        <v>0</v>
      </c>
      <c r="S78" s="33">
        <f t="shared" si="35"/>
        <v>62500000</v>
      </c>
      <c r="T78" s="30">
        <f>(I-Service_Fee)/12*S78</f>
        <v>390624.99999999994</v>
      </c>
      <c r="U78" s="35">
        <f t="shared" si="31"/>
        <v>0</v>
      </c>
      <c r="V78" s="34">
        <f t="shared" si="36"/>
        <v>37500000</v>
      </c>
      <c r="W78" s="30">
        <f>(I-Service_Fee)/12*V78</f>
        <v>234374.99999999997</v>
      </c>
      <c r="X78" s="35">
        <f t="shared" si="37"/>
        <v>0</v>
      </c>
      <c r="Y78" s="32"/>
      <c r="Z78" s="32">
        <f t="shared" ref="Z78:Z141" si="43">Z77+1</f>
        <v>68</v>
      </c>
      <c r="AA78" s="32">
        <f t="shared" si="38"/>
        <v>1313120.3848318502</v>
      </c>
      <c r="AB78" s="32">
        <f t="shared" si="39"/>
        <v>312500</v>
      </c>
      <c r="AC78" s="32">
        <f t="shared" si="40"/>
        <v>390624.99999999994</v>
      </c>
      <c r="AD78" s="32">
        <f t="shared" si="41"/>
        <v>234374.99999999997</v>
      </c>
    </row>
    <row r="79" spans="1:30" ht="15.75" thickBot="1" x14ac:dyDescent="0.3">
      <c r="A79" s="7">
        <v>69</v>
      </c>
      <c r="B79" s="14">
        <f t="shared" si="32"/>
        <v>178964958.19501609</v>
      </c>
      <c r="C79" s="19">
        <f t="shared" si="33"/>
        <v>1393277.9266681829</v>
      </c>
      <c r="D79" s="14">
        <f t="shared" si="22"/>
        <v>1193099.7213001074</v>
      </c>
      <c r="E79" s="15">
        <f t="shared" si="23"/>
        <v>200178.20536807552</v>
      </c>
      <c r="F79" s="17">
        <f>IF(time&lt;=30,1-(1-$F$3*time/30)^(1/12),1-(1-$F$3)^(1/12))</f>
        <v>5.1430128318229462E-3</v>
      </c>
      <c r="G79" s="16">
        <f t="shared" si="24"/>
        <v>919389.55736476555</v>
      </c>
      <c r="H79" s="14">
        <f t="shared" si="25"/>
        <v>74568.7325812567</v>
      </c>
      <c r="I79" s="15">
        <f t="shared" si="26"/>
        <v>1119567.7627328411</v>
      </c>
      <c r="J79" s="14">
        <f t="shared" si="27"/>
        <v>1118530.9887188508</v>
      </c>
      <c r="K79" s="21">
        <f t="shared" si="28"/>
        <v>2238098.7514516916</v>
      </c>
      <c r="M79" s="33">
        <f t="shared" si="34"/>
        <v>28964958.195016168</v>
      </c>
      <c r="N79" s="30">
        <f>(I-Service_Fee)/12*M79</f>
        <v>181030.98871885103</v>
      </c>
      <c r="O79" s="35">
        <f t="shared" si="29"/>
        <v>1119567.7627328411</v>
      </c>
      <c r="P79" s="33">
        <f t="shared" si="42"/>
        <v>50000000</v>
      </c>
      <c r="Q79" s="30">
        <f>(I-Service_Fee)/12*P79</f>
        <v>312500</v>
      </c>
      <c r="R79" s="34">
        <f t="shared" si="30"/>
        <v>0</v>
      </c>
      <c r="S79" s="33">
        <f t="shared" si="35"/>
        <v>62500000</v>
      </c>
      <c r="T79" s="30">
        <f>(I-Service_Fee)/12*S79</f>
        <v>390624.99999999994</v>
      </c>
      <c r="U79" s="35">
        <f t="shared" si="31"/>
        <v>0</v>
      </c>
      <c r="V79" s="34">
        <f t="shared" si="36"/>
        <v>37500000</v>
      </c>
      <c r="W79" s="30">
        <f>(I-Service_Fee)/12*V79</f>
        <v>234374.99999999997</v>
      </c>
      <c r="X79" s="35">
        <f t="shared" si="37"/>
        <v>0</v>
      </c>
      <c r="Y79" s="32"/>
      <c r="Z79" s="32">
        <f t="shared" si="43"/>
        <v>69</v>
      </c>
      <c r="AA79" s="32">
        <f t="shared" si="38"/>
        <v>1300598.7514516921</v>
      </c>
      <c r="AB79" s="32">
        <f t="shared" si="39"/>
        <v>312500</v>
      </c>
      <c r="AC79" s="32">
        <f t="shared" si="40"/>
        <v>390624.99999999994</v>
      </c>
      <c r="AD79" s="32">
        <f t="shared" si="41"/>
        <v>234374.99999999997</v>
      </c>
    </row>
    <row r="80" spans="1:30" ht="15.75" thickBot="1" x14ac:dyDescent="0.3">
      <c r="A80" s="7">
        <v>70</v>
      </c>
      <c r="B80" s="14">
        <f t="shared" si="32"/>
        <v>177845390.43228325</v>
      </c>
      <c r="C80" s="19">
        <f t="shared" si="33"/>
        <v>1386112.2804130327</v>
      </c>
      <c r="D80" s="14">
        <f t="shared" si="22"/>
        <v>1185635.9362152216</v>
      </c>
      <c r="E80" s="15">
        <f t="shared" si="23"/>
        <v>200476.34419781109</v>
      </c>
      <c r="F80" s="17">
        <f>IF(time&lt;=30,1-(1-$F$3*time/30)^(1/12),1-(1-$F$3)^(1/12))</f>
        <v>5.1430128318229462E-3</v>
      </c>
      <c r="G80" s="16">
        <f t="shared" si="24"/>
        <v>913630.07266310835</v>
      </c>
      <c r="H80" s="14">
        <f t="shared" si="25"/>
        <v>74102.246013451353</v>
      </c>
      <c r="I80" s="15">
        <f t="shared" si="26"/>
        <v>1114106.4168609194</v>
      </c>
      <c r="J80" s="14">
        <f t="shared" si="27"/>
        <v>1111533.6902017703</v>
      </c>
      <c r="K80" s="21">
        <f t="shared" si="28"/>
        <v>2225640.10706269</v>
      </c>
      <c r="M80" s="33">
        <f t="shared" si="34"/>
        <v>27845390.432283327</v>
      </c>
      <c r="N80" s="30">
        <f>(I-Service_Fee)/12*M80</f>
        <v>174033.69020177078</v>
      </c>
      <c r="O80" s="35">
        <f t="shared" si="29"/>
        <v>1114106.4168609194</v>
      </c>
      <c r="P80" s="33">
        <f t="shared" si="42"/>
        <v>50000000</v>
      </c>
      <c r="Q80" s="30">
        <f>(I-Service_Fee)/12*P80</f>
        <v>312500</v>
      </c>
      <c r="R80" s="34">
        <f t="shared" si="30"/>
        <v>0</v>
      </c>
      <c r="S80" s="33">
        <f t="shared" si="35"/>
        <v>62500000</v>
      </c>
      <c r="T80" s="30">
        <f>(I-Service_Fee)/12*S80</f>
        <v>390624.99999999994</v>
      </c>
      <c r="U80" s="35">
        <f t="shared" si="31"/>
        <v>0</v>
      </c>
      <c r="V80" s="34">
        <f t="shared" si="36"/>
        <v>37500000</v>
      </c>
      <c r="W80" s="30">
        <f>(I-Service_Fee)/12*V80</f>
        <v>234374.99999999997</v>
      </c>
      <c r="X80" s="35">
        <f t="shared" si="37"/>
        <v>0</v>
      </c>
      <c r="Y80" s="32"/>
      <c r="Z80" s="32">
        <f t="shared" si="43"/>
        <v>70</v>
      </c>
      <c r="AA80" s="32">
        <f t="shared" si="38"/>
        <v>1288140.1070626902</v>
      </c>
      <c r="AB80" s="32">
        <f t="shared" si="39"/>
        <v>312500</v>
      </c>
      <c r="AC80" s="32">
        <f t="shared" si="40"/>
        <v>390624.99999999994</v>
      </c>
      <c r="AD80" s="32">
        <f t="shared" si="41"/>
        <v>234374.99999999997</v>
      </c>
    </row>
    <row r="81" spans="1:30" ht="15.75" thickBot="1" x14ac:dyDescent="0.3">
      <c r="A81" s="7">
        <v>71</v>
      </c>
      <c r="B81" s="14">
        <f t="shared" si="32"/>
        <v>176731284.01542234</v>
      </c>
      <c r="C81" s="19">
        <f t="shared" si="33"/>
        <v>1378983.4871685214</v>
      </c>
      <c r="D81" s="14">
        <f t="shared" si="22"/>
        <v>1178208.5601028157</v>
      </c>
      <c r="E81" s="15">
        <f t="shared" si="23"/>
        <v>200774.92706570565</v>
      </c>
      <c r="F81" s="17">
        <f>IF(time&lt;=30,1-(1-$F$3*time/30)^(1/12),1-(1-$F$3)^(1/12))</f>
        <v>5.1430128318229462E-3</v>
      </c>
      <c r="G81" s="16">
        <f t="shared" si="24"/>
        <v>907898.67344965541</v>
      </c>
      <c r="H81" s="14">
        <f t="shared" si="25"/>
        <v>73638.035006425969</v>
      </c>
      <c r="I81" s="15">
        <f t="shared" si="26"/>
        <v>1108673.6005153609</v>
      </c>
      <c r="J81" s="14">
        <f t="shared" si="27"/>
        <v>1104570.5250963897</v>
      </c>
      <c r="K81" s="21">
        <f t="shared" si="28"/>
        <v>2213244.1256117504</v>
      </c>
      <c r="M81" s="33">
        <f t="shared" si="34"/>
        <v>26731284.015422408</v>
      </c>
      <c r="N81" s="30">
        <f>(I-Service_Fee)/12*M81</f>
        <v>167070.52509639005</v>
      </c>
      <c r="O81" s="35">
        <f t="shared" si="29"/>
        <v>1108673.6005153609</v>
      </c>
      <c r="P81" s="33">
        <f t="shared" si="42"/>
        <v>50000000</v>
      </c>
      <c r="Q81" s="30">
        <f>(I-Service_Fee)/12*P81</f>
        <v>312500</v>
      </c>
      <c r="R81" s="34">
        <f t="shared" si="30"/>
        <v>0</v>
      </c>
      <c r="S81" s="33">
        <f t="shared" si="35"/>
        <v>62500000</v>
      </c>
      <c r="T81" s="30">
        <f>(I-Service_Fee)/12*S81</f>
        <v>390624.99999999994</v>
      </c>
      <c r="U81" s="35">
        <f t="shared" si="31"/>
        <v>0</v>
      </c>
      <c r="V81" s="34">
        <f t="shared" si="36"/>
        <v>37500000</v>
      </c>
      <c r="W81" s="30">
        <f>(I-Service_Fee)/12*V81</f>
        <v>234374.99999999997</v>
      </c>
      <c r="X81" s="35">
        <f t="shared" si="37"/>
        <v>0</v>
      </c>
      <c r="Y81" s="32"/>
      <c r="Z81" s="32">
        <f t="shared" si="43"/>
        <v>71</v>
      </c>
      <c r="AA81" s="32">
        <f t="shared" si="38"/>
        <v>1275744.1256117509</v>
      </c>
      <c r="AB81" s="32">
        <f t="shared" si="39"/>
        <v>312500</v>
      </c>
      <c r="AC81" s="32">
        <f t="shared" si="40"/>
        <v>390624.99999999994</v>
      </c>
      <c r="AD81" s="32">
        <f t="shared" si="41"/>
        <v>234374.99999999997</v>
      </c>
    </row>
    <row r="82" spans="1:30" ht="15.75" thickBot="1" x14ac:dyDescent="0.3">
      <c r="A82" s="7">
        <v>72</v>
      </c>
      <c r="B82" s="14">
        <f t="shared" si="32"/>
        <v>175622610.41490698</v>
      </c>
      <c r="C82" s="19">
        <f t="shared" si="33"/>
        <v>1371891.3573991414</v>
      </c>
      <c r="D82" s="14">
        <f t="shared" si="22"/>
        <v>1170817.4027660466</v>
      </c>
      <c r="E82" s="15">
        <f t="shared" si="23"/>
        <v>201073.95463309484</v>
      </c>
      <c r="F82" s="17">
        <f>IF(time&lt;=30,1-(1-$F$3*time/30)^(1/12),1-(1-$F$3)^(1/12))</f>
        <v>5.1430128318229462E-3</v>
      </c>
      <c r="G82" s="16">
        <f t="shared" si="24"/>
        <v>902195.21299328539</v>
      </c>
      <c r="H82" s="14">
        <f t="shared" si="25"/>
        <v>73176.087672877911</v>
      </c>
      <c r="I82" s="15">
        <f t="shared" si="26"/>
        <v>1103269.1676263802</v>
      </c>
      <c r="J82" s="14">
        <f t="shared" si="27"/>
        <v>1097641.3150931688</v>
      </c>
      <c r="K82" s="21">
        <f t="shared" si="28"/>
        <v>2200910.482719549</v>
      </c>
      <c r="M82" s="33">
        <f t="shared" si="34"/>
        <v>25622610.414907046</v>
      </c>
      <c r="N82" s="30">
        <f>(I-Service_Fee)/12*M82</f>
        <v>160141.31509316902</v>
      </c>
      <c r="O82" s="35">
        <f t="shared" si="29"/>
        <v>1103269.1676263802</v>
      </c>
      <c r="P82" s="33">
        <f t="shared" si="42"/>
        <v>50000000</v>
      </c>
      <c r="Q82" s="30">
        <f>(I-Service_Fee)/12*P82</f>
        <v>312500</v>
      </c>
      <c r="R82" s="34">
        <f t="shared" si="30"/>
        <v>0</v>
      </c>
      <c r="S82" s="33">
        <f t="shared" si="35"/>
        <v>62500000</v>
      </c>
      <c r="T82" s="30">
        <f>(I-Service_Fee)/12*S82</f>
        <v>390624.99999999994</v>
      </c>
      <c r="U82" s="35">
        <f t="shared" si="31"/>
        <v>0</v>
      </c>
      <c r="V82" s="34">
        <f t="shared" si="36"/>
        <v>37500000</v>
      </c>
      <c r="W82" s="30">
        <f>(I-Service_Fee)/12*V82</f>
        <v>234374.99999999997</v>
      </c>
      <c r="X82" s="35">
        <f t="shared" si="37"/>
        <v>0</v>
      </c>
      <c r="Y82" s="32"/>
      <c r="Z82" s="32">
        <f t="shared" si="43"/>
        <v>72</v>
      </c>
      <c r="AA82" s="32">
        <f t="shared" si="38"/>
        <v>1263410.4827195492</v>
      </c>
      <c r="AB82" s="32">
        <f t="shared" si="39"/>
        <v>312500</v>
      </c>
      <c r="AC82" s="32">
        <f t="shared" si="40"/>
        <v>390624.99999999994</v>
      </c>
      <c r="AD82" s="32">
        <f t="shared" si="41"/>
        <v>234374.99999999997</v>
      </c>
    </row>
    <row r="83" spans="1:30" ht="15.75" thickBot="1" x14ac:dyDescent="0.3">
      <c r="A83" s="7">
        <v>73</v>
      </c>
      <c r="B83" s="14">
        <f t="shared" si="32"/>
        <v>174519341.2472806</v>
      </c>
      <c r="C83" s="19">
        <f t="shared" si="33"/>
        <v>1364835.7025441707</v>
      </c>
      <c r="D83" s="14">
        <f t="shared" si="22"/>
        <v>1163462.2749818708</v>
      </c>
      <c r="E83" s="15">
        <f t="shared" si="23"/>
        <v>201373.42756229988</v>
      </c>
      <c r="F83" s="17">
        <f>IF(time&lt;=30,1-(1-$F$3*time/30)^(1/12),1-(1-$F$3)^(1/12))</f>
        <v>5.1430128318229462E-3</v>
      </c>
      <c r="G83" s="16">
        <f t="shared" si="24"/>
        <v>896519.54531411058</v>
      </c>
      <c r="H83" s="14">
        <f t="shared" si="25"/>
        <v>72716.392186366909</v>
      </c>
      <c r="I83" s="15">
        <f t="shared" si="26"/>
        <v>1097892.9728764105</v>
      </c>
      <c r="J83" s="14">
        <f t="shared" si="27"/>
        <v>1090745.8827955038</v>
      </c>
      <c r="K83" s="21">
        <f t="shared" si="28"/>
        <v>2188638.8556719143</v>
      </c>
      <c r="M83" s="33">
        <f t="shared" si="34"/>
        <v>24519341.247280665</v>
      </c>
      <c r="N83" s="30">
        <f>(I-Service_Fee)/12*M83</f>
        <v>153245.88279550415</v>
      </c>
      <c r="O83" s="35">
        <f t="shared" si="29"/>
        <v>1097892.9728764105</v>
      </c>
      <c r="P83" s="33">
        <f t="shared" si="42"/>
        <v>50000000</v>
      </c>
      <c r="Q83" s="30">
        <f>(I-Service_Fee)/12*P83</f>
        <v>312500</v>
      </c>
      <c r="R83" s="34">
        <f t="shared" si="30"/>
        <v>0</v>
      </c>
      <c r="S83" s="33">
        <f t="shared" si="35"/>
        <v>62500000</v>
      </c>
      <c r="T83" s="30">
        <f>(I-Service_Fee)/12*S83</f>
        <v>390624.99999999994</v>
      </c>
      <c r="U83" s="35">
        <f t="shared" si="31"/>
        <v>0</v>
      </c>
      <c r="V83" s="34">
        <f t="shared" si="36"/>
        <v>37500000</v>
      </c>
      <c r="W83" s="30">
        <f>(I-Service_Fee)/12*V83</f>
        <v>234374.99999999997</v>
      </c>
      <c r="X83" s="35">
        <f t="shared" si="37"/>
        <v>0</v>
      </c>
      <c r="Y83" s="32"/>
      <c r="Z83" s="32">
        <f t="shared" si="43"/>
        <v>73</v>
      </c>
      <c r="AA83" s="32">
        <f t="shared" si="38"/>
        <v>1251138.8556719145</v>
      </c>
      <c r="AB83" s="32">
        <f t="shared" si="39"/>
        <v>312500</v>
      </c>
      <c r="AC83" s="32">
        <f t="shared" si="40"/>
        <v>390624.99999999994</v>
      </c>
      <c r="AD83" s="32">
        <f t="shared" si="41"/>
        <v>234374.99999999997</v>
      </c>
    </row>
    <row r="84" spans="1:30" ht="15.75" thickBot="1" x14ac:dyDescent="0.3">
      <c r="A84" s="7">
        <v>74</v>
      </c>
      <c r="B84" s="14">
        <f t="shared" si="32"/>
        <v>173421448.2744042</v>
      </c>
      <c r="C84" s="19">
        <f t="shared" si="33"/>
        <v>1357816.3350126562</v>
      </c>
      <c r="D84" s="14">
        <f t="shared" si="22"/>
        <v>1156142.9884960281</v>
      </c>
      <c r="E84" s="15">
        <f t="shared" si="23"/>
        <v>201673.34651662805</v>
      </c>
      <c r="F84" s="17">
        <f>IF(time&lt;=30,1-(1-$F$3*time/30)^(1/12),1-(1-$F$3)^(1/12))</f>
        <v>5.1430128318229462E-3</v>
      </c>
      <c r="G84" s="16">
        <f t="shared" si="24"/>
        <v>890871.52517960838</v>
      </c>
      <c r="H84" s="14">
        <f t="shared" si="25"/>
        <v>72258.936781001757</v>
      </c>
      <c r="I84" s="15">
        <f t="shared" si="26"/>
        <v>1092544.8716962365</v>
      </c>
      <c r="J84" s="14">
        <f t="shared" si="27"/>
        <v>1083884.0517150264</v>
      </c>
      <c r="K84" s="21">
        <f t="shared" si="28"/>
        <v>2176428.9234112632</v>
      </c>
      <c r="M84" s="33">
        <f t="shared" si="34"/>
        <v>23421448.274404254</v>
      </c>
      <c r="N84" s="30">
        <f>(I-Service_Fee)/12*M84</f>
        <v>146384.05171502658</v>
      </c>
      <c r="O84" s="35">
        <f t="shared" si="29"/>
        <v>1092544.8716962365</v>
      </c>
      <c r="P84" s="33">
        <f t="shared" si="42"/>
        <v>50000000</v>
      </c>
      <c r="Q84" s="30">
        <f>(I-Service_Fee)/12*P84</f>
        <v>312500</v>
      </c>
      <c r="R84" s="34">
        <f t="shared" si="30"/>
        <v>0</v>
      </c>
      <c r="S84" s="33">
        <f t="shared" si="35"/>
        <v>62500000</v>
      </c>
      <c r="T84" s="30">
        <f>(I-Service_Fee)/12*S84</f>
        <v>390624.99999999994</v>
      </c>
      <c r="U84" s="35">
        <f t="shared" si="31"/>
        <v>0</v>
      </c>
      <c r="V84" s="34">
        <f t="shared" si="36"/>
        <v>37500000</v>
      </c>
      <c r="W84" s="30">
        <f>(I-Service_Fee)/12*V84</f>
        <v>234374.99999999997</v>
      </c>
      <c r="X84" s="35">
        <f t="shared" si="37"/>
        <v>0</v>
      </c>
      <c r="Y84" s="32"/>
      <c r="Z84" s="32">
        <f t="shared" si="43"/>
        <v>74</v>
      </c>
      <c r="AA84" s="32">
        <f t="shared" si="38"/>
        <v>1238928.9234112632</v>
      </c>
      <c r="AB84" s="32">
        <f t="shared" si="39"/>
        <v>312500</v>
      </c>
      <c r="AC84" s="32">
        <f t="shared" si="40"/>
        <v>390624.99999999994</v>
      </c>
      <c r="AD84" s="32">
        <f t="shared" si="41"/>
        <v>234374.99999999997</v>
      </c>
    </row>
    <row r="85" spans="1:30" ht="15.75" thickBot="1" x14ac:dyDescent="0.3">
      <c r="A85" s="7">
        <v>75</v>
      </c>
      <c r="B85" s="14">
        <f t="shared" si="32"/>
        <v>172328903.40270796</v>
      </c>
      <c r="C85" s="19">
        <f t="shared" si="33"/>
        <v>1350833.0681784274</v>
      </c>
      <c r="D85" s="14">
        <f t="shared" si="22"/>
        <v>1148859.3560180531</v>
      </c>
      <c r="E85" s="15">
        <f t="shared" si="23"/>
        <v>201973.71216037427</v>
      </c>
      <c r="F85" s="17">
        <f>IF(time&lt;=30,1-(1-$F$3*time/30)^(1/12),1-(1-$F$3)^(1/12))</f>
        <v>5.1430128318229462E-3</v>
      </c>
      <c r="G85" s="16">
        <f t="shared" si="24"/>
        <v>885251.00810077228</v>
      </c>
      <c r="H85" s="14">
        <f t="shared" si="25"/>
        <v>71803.709751128321</v>
      </c>
      <c r="I85" s="15">
        <f t="shared" si="26"/>
        <v>1087224.7202611465</v>
      </c>
      <c r="J85" s="14">
        <f t="shared" si="27"/>
        <v>1077055.6462669249</v>
      </c>
      <c r="K85" s="21">
        <f t="shared" si="28"/>
        <v>2164280.3665280715</v>
      </c>
      <c r="M85" s="33">
        <f t="shared" si="34"/>
        <v>22328903.402708016</v>
      </c>
      <c r="N85" s="30">
        <f>(I-Service_Fee)/12*M85</f>
        <v>139555.64626692509</v>
      </c>
      <c r="O85" s="35">
        <f t="shared" si="29"/>
        <v>1087224.7202611465</v>
      </c>
      <c r="P85" s="33">
        <f t="shared" si="42"/>
        <v>50000000</v>
      </c>
      <c r="Q85" s="30">
        <f>(I-Service_Fee)/12*P85</f>
        <v>312500</v>
      </c>
      <c r="R85" s="34">
        <f t="shared" si="30"/>
        <v>0</v>
      </c>
      <c r="S85" s="33">
        <f t="shared" si="35"/>
        <v>62500000</v>
      </c>
      <c r="T85" s="30">
        <f>(I-Service_Fee)/12*S85</f>
        <v>390624.99999999994</v>
      </c>
      <c r="U85" s="35">
        <f t="shared" si="31"/>
        <v>0</v>
      </c>
      <c r="V85" s="34">
        <f t="shared" si="36"/>
        <v>37500000</v>
      </c>
      <c r="W85" s="30">
        <f>(I-Service_Fee)/12*V85</f>
        <v>234374.99999999997</v>
      </c>
      <c r="X85" s="35">
        <f t="shared" si="37"/>
        <v>0</v>
      </c>
      <c r="Y85" s="32"/>
      <c r="Z85" s="32">
        <f t="shared" si="43"/>
        <v>75</v>
      </c>
      <c r="AA85" s="32">
        <f t="shared" si="38"/>
        <v>1226780.3665280717</v>
      </c>
      <c r="AB85" s="32">
        <f t="shared" si="39"/>
        <v>312500</v>
      </c>
      <c r="AC85" s="32">
        <f t="shared" si="40"/>
        <v>390624.99999999994</v>
      </c>
      <c r="AD85" s="32">
        <f t="shared" si="41"/>
        <v>234374.99999999997</v>
      </c>
    </row>
    <row r="86" spans="1:30" ht="15.75" thickBot="1" x14ac:dyDescent="0.3">
      <c r="A86" s="7">
        <v>76</v>
      </c>
      <c r="B86" s="14">
        <f t="shared" si="32"/>
        <v>171241678.68244681</v>
      </c>
      <c r="C86" s="19">
        <f t="shared" si="33"/>
        <v>1343885.7163751347</v>
      </c>
      <c r="D86" s="14">
        <f t="shared" si="22"/>
        <v>1141611.1912163121</v>
      </c>
      <c r="E86" s="15">
        <f t="shared" si="23"/>
        <v>202274.52515882254</v>
      </c>
      <c r="F86" s="17">
        <f>IF(time&lt;=30,1-(1-$F$3*time/30)^(1/12),1-(1-$F$3)^(1/12))</f>
        <v>5.1430128318229462E-3</v>
      </c>
      <c r="G86" s="16">
        <f t="shared" si="24"/>
        <v>879657.85032828304</v>
      </c>
      <c r="H86" s="14">
        <f t="shared" si="25"/>
        <v>71350.699451019507</v>
      </c>
      <c r="I86" s="15">
        <f t="shared" si="26"/>
        <v>1081932.3754871055</v>
      </c>
      <c r="J86" s="14">
        <f t="shared" si="27"/>
        <v>1070260.4917652926</v>
      </c>
      <c r="K86" s="21">
        <f t="shared" si="28"/>
        <v>2152192.8672523983</v>
      </c>
      <c r="M86" s="33">
        <f t="shared" si="34"/>
        <v>21241678.682446871</v>
      </c>
      <c r="N86" s="30">
        <f>(I-Service_Fee)/12*M86</f>
        <v>132760.49176529294</v>
      </c>
      <c r="O86" s="35">
        <f t="shared" si="29"/>
        <v>1081932.3754871055</v>
      </c>
      <c r="P86" s="33">
        <f t="shared" si="42"/>
        <v>50000000</v>
      </c>
      <c r="Q86" s="30">
        <f>(I-Service_Fee)/12*P86</f>
        <v>312500</v>
      </c>
      <c r="R86" s="34">
        <f t="shared" si="30"/>
        <v>0</v>
      </c>
      <c r="S86" s="33">
        <f t="shared" si="35"/>
        <v>62500000</v>
      </c>
      <c r="T86" s="30">
        <f>(I-Service_Fee)/12*S86</f>
        <v>390624.99999999994</v>
      </c>
      <c r="U86" s="35">
        <f t="shared" si="31"/>
        <v>0</v>
      </c>
      <c r="V86" s="34">
        <f t="shared" si="36"/>
        <v>37500000</v>
      </c>
      <c r="W86" s="30">
        <f>(I-Service_Fee)/12*V86</f>
        <v>234374.99999999997</v>
      </c>
      <c r="X86" s="35">
        <f t="shared" si="37"/>
        <v>0</v>
      </c>
      <c r="Y86" s="32"/>
      <c r="Z86" s="32">
        <f t="shared" si="43"/>
        <v>76</v>
      </c>
      <c r="AA86" s="32">
        <f t="shared" si="38"/>
        <v>1214692.8672523983</v>
      </c>
      <c r="AB86" s="32">
        <f t="shared" si="39"/>
        <v>312500</v>
      </c>
      <c r="AC86" s="32">
        <f t="shared" si="40"/>
        <v>390624.99999999994</v>
      </c>
      <c r="AD86" s="32">
        <f t="shared" si="41"/>
        <v>234374.99999999997</v>
      </c>
    </row>
    <row r="87" spans="1:30" ht="15.75" thickBot="1" x14ac:dyDescent="0.3">
      <c r="A87" s="7">
        <v>77</v>
      </c>
      <c r="B87" s="14">
        <f t="shared" si="32"/>
        <v>170159746.30695969</v>
      </c>
      <c r="C87" s="19">
        <f t="shared" si="33"/>
        <v>1336974.0948913137</v>
      </c>
      <c r="D87" s="14">
        <f t="shared" si="22"/>
        <v>1134398.3087130648</v>
      </c>
      <c r="E87" s="15">
        <f t="shared" si="23"/>
        <v>202575.78617824893</v>
      </c>
      <c r="F87" s="17">
        <f>IF(time&lt;=30,1-(1-$F$3*time/30)^(1/12),1-(1-$F$3)^(1/12))</f>
        <v>5.1430128318229462E-3</v>
      </c>
      <c r="G87" s="16">
        <f t="shared" si="24"/>
        <v>874091.90884869942</v>
      </c>
      <c r="H87" s="14">
        <f t="shared" si="25"/>
        <v>70899.894294566548</v>
      </c>
      <c r="I87" s="15">
        <f t="shared" si="26"/>
        <v>1076667.6950269483</v>
      </c>
      <c r="J87" s="14">
        <f t="shared" si="27"/>
        <v>1063498.4144184983</v>
      </c>
      <c r="K87" s="21">
        <f t="shared" si="28"/>
        <v>2140166.1094454466</v>
      </c>
      <c r="M87" s="33">
        <f t="shared" si="34"/>
        <v>20159746.306959767</v>
      </c>
      <c r="N87" s="30">
        <f>(I-Service_Fee)/12*M87</f>
        <v>125998.41441849853</v>
      </c>
      <c r="O87" s="35">
        <f t="shared" si="29"/>
        <v>1076667.6950269483</v>
      </c>
      <c r="P87" s="33">
        <f t="shared" si="42"/>
        <v>50000000</v>
      </c>
      <c r="Q87" s="30">
        <f>(I-Service_Fee)/12*P87</f>
        <v>312500</v>
      </c>
      <c r="R87" s="34">
        <f t="shared" si="30"/>
        <v>0</v>
      </c>
      <c r="S87" s="33">
        <f t="shared" si="35"/>
        <v>62500000</v>
      </c>
      <c r="T87" s="30">
        <f>(I-Service_Fee)/12*S87</f>
        <v>390624.99999999994</v>
      </c>
      <c r="U87" s="35">
        <f t="shared" si="31"/>
        <v>0</v>
      </c>
      <c r="V87" s="34">
        <f t="shared" si="36"/>
        <v>37500000</v>
      </c>
      <c r="W87" s="30">
        <f>(I-Service_Fee)/12*V87</f>
        <v>234374.99999999997</v>
      </c>
      <c r="X87" s="35">
        <f t="shared" si="37"/>
        <v>0</v>
      </c>
      <c r="Y87" s="32"/>
      <c r="Z87" s="32">
        <f t="shared" si="43"/>
        <v>77</v>
      </c>
      <c r="AA87" s="32">
        <f t="shared" si="38"/>
        <v>1202666.1094454469</v>
      </c>
      <c r="AB87" s="32">
        <f t="shared" si="39"/>
        <v>312500</v>
      </c>
      <c r="AC87" s="32">
        <f t="shared" si="40"/>
        <v>390624.99999999994</v>
      </c>
      <c r="AD87" s="32">
        <f t="shared" si="41"/>
        <v>234374.99999999997</v>
      </c>
    </row>
    <row r="88" spans="1:30" ht="15.75" thickBot="1" x14ac:dyDescent="0.3">
      <c r="A88" s="7">
        <v>78</v>
      </c>
      <c r="B88" s="14">
        <f t="shared" si="32"/>
        <v>169083078.61193275</v>
      </c>
      <c r="C88" s="19">
        <f t="shared" si="33"/>
        <v>1330098.0199654731</v>
      </c>
      <c r="D88" s="14">
        <f t="shared" si="22"/>
        <v>1127220.5240795517</v>
      </c>
      <c r="E88" s="15">
        <f t="shared" si="23"/>
        <v>202877.49588592141</v>
      </c>
      <c r="F88" s="17">
        <f>IF(time&lt;=30,1-(1-$F$3*time/30)^(1/12),1-(1-$F$3)^(1/12))</f>
        <v>5.1430128318229462E-3</v>
      </c>
      <c r="G88" s="16">
        <f t="shared" si="24"/>
        <v>868553.04138066876</v>
      </c>
      <c r="H88" s="14">
        <f t="shared" si="25"/>
        <v>70451.28275497198</v>
      </c>
      <c r="I88" s="15">
        <f t="shared" si="26"/>
        <v>1071430.5372665902</v>
      </c>
      <c r="J88" s="14">
        <f t="shared" si="27"/>
        <v>1056769.2413245798</v>
      </c>
      <c r="K88" s="21">
        <f t="shared" si="28"/>
        <v>2128199.77859117</v>
      </c>
      <c r="M88" s="33">
        <f t="shared" si="34"/>
        <v>19083078.611932818</v>
      </c>
      <c r="N88" s="30">
        <f>(I-Service_Fee)/12*M88</f>
        <v>119269.2413245801</v>
      </c>
      <c r="O88" s="35">
        <f t="shared" si="29"/>
        <v>1071430.5372665902</v>
      </c>
      <c r="P88" s="33">
        <f t="shared" si="42"/>
        <v>50000000</v>
      </c>
      <c r="Q88" s="30">
        <f>(I-Service_Fee)/12*P88</f>
        <v>312500</v>
      </c>
      <c r="R88" s="34">
        <f t="shared" si="30"/>
        <v>0</v>
      </c>
      <c r="S88" s="33">
        <f t="shared" si="35"/>
        <v>62500000</v>
      </c>
      <c r="T88" s="30">
        <f>(I-Service_Fee)/12*S88</f>
        <v>390624.99999999994</v>
      </c>
      <c r="U88" s="35">
        <f t="shared" si="31"/>
        <v>0</v>
      </c>
      <c r="V88" s="34">
        <f t="shared" si="36"/>
        <v>37500000</v>
      </c>
      <c r="W88" s="30">
        <f>(I-Service_Fee)/12*V88</f>
        <v>234374.99999999997</v>
      </c>
      <c r="X88" s="35">
        <f t="shared" si="37"/>
        <v>0</v>
      </c>
      <c r="Y88" s="32"/>
      <c r="Z88" s="32">
        <f t="shared" si="43"/>
        <v>78</v>
      </c>
      <c r="AA88" s="32">
        <f t="shared" si="38"/>
        <v>1190699.7785911702</v>
      </c>
      <c r="AB88" s="32">
        <f t="shared" si="39"/>
        <v>312500</v>
      </c>
      <c r="AC88" s="32">
        <f t="shared" si="40"/>
        <v>390624.99999999994</v>
      </c>
      <c r="AD88" s="32">
        <f t="shared" si="41"/>
        <v>234374.99999999997</v>
      </c>
    </row>
    <row r="89" spans="1:30" ht="15.75" thickBot="1" x14ac:dyDescent="0.3">
      <c r="A89" s="7">
        <v>79</v>
      </c>
      <c r="B89" s="14">
        <f t="shared" si="32"/>
        <v>168011648.07466617</v>
      </c>
      <c r="C89" s="19">
        <f t="shared" si="33"/>
        <v>1323257.3087812082</v>
      </c>
      <c r="D89" s="14">
        <f t="shared" si="22"/>
        <v>1120077.6538311078</v>
      </c>
      <c r="E89" s="15">
        <f t="shared" si="23"/>
        <v>203179.65495010046</v>
      </c>
      <c r="F89" s="17">
        <f>IF(time&lt;=30,1-(1-$F$3*time/30)^(1/12),1-(1-$F$3)^(1/12))</f>
        <v>5.1430128318229462E-3</v>
      </c>
      <c r="G89" s="16">
        <f t="shared" si="24"/>
        <v>863041.10637115536</v>
      </c>
      <c r="H89" s="14">
        <f t="shared" si="25"/>
        <v>70004.853364444236</v>
      </c>
      <c r="I89" s="15">
        <f t="shared" si="26"/>
        <v>1066220.7613212559</v>
      </c>
      <c r="J89" s="14">
        <f t="shared" si="27"/>
        <v>1050072.8004666634</v>
      </c>
      <c r="K89" s="21">
        <f t="shared" si="28"/>
        <v>2116293.5617879191</v>
      </c>
      <c r="M89" s="33">
        <f t="shared" si="34"/>
        <v>18011648.074666228</v>
      </c>
      <c r="N89" s="30">
        <f>(I-Service_Fee)/12*M89</f>
        <v>112572.80046666392</v>
      </c>
      <c r="O89" s="35">
        <f t="shared" si="29"/>
        <v>1066220.7613212559</v>
      </c>
      <c r="P89" s="33">
        <f t="shared" si="42"/>
        <v>50000000</v>
      </c>
      <c r="Q89" s="30">
        <f>(I-Service_Fee)/12*P89</f>
        <v>312500</v>
      </c>
      <c r="R89" s="34">
        <f t="shared" si="30"/>
        <v>0</v>
      </c>
      <c r="S89" s="33">
        <f t="shared" si="35"/>
        <v>62500000</v>
      </c>
      <c r="T89" s="30">
        <f>(I-Service_Fee)/12*S89</f>
        <v>390624.99999999994</v>
      </c>
      <c r="U89" s="35">
        <f t="shared" si="31"/>
        <v>0</v>
      </c>
      <c r="V89" s="34">
        <f t="shared" si="36"/>
        <v>37500000</v>
      </c>
      <c r="W89" s="30">
        <f>(I-Service_Fee)/12*V89</f>
        <v>234374.99999999997</v>
      </c>
      <c r="X89" s="35">
        <f t="shared" si="37"/>
        <v>0</v>
      </c>
      <c r="Y89" s="32"/>
      <c r="Z89" s="32">
        <f t="shared" si="43"/>
        <v>79</v>
      </c>
      <c r="AA89" s="32">
        <f t="shared" si="38"/>
        <v>1178793.5617879198</v>
      </c>
      <c r="AB89" s="32">
        <f t="shared" si="39"/>
        <v>312500</v>
      </c>
      <c r="AC89" s="32">
        <f t="shared" si="40"/>
        <v>390624.99999999994</v>
      </c>
      <c r="AD89" s="32">
        <f t="shared" si="41"/>
        <v>234374.99999999997</v>
      </c>
    </row>
    <row r="90" spans="1:30" ht="15.75" thickBot="1" x14ac:dyDescent="0.3">
      <c r="A90" s="7">
        <v>80</v>
      </c>
      <c r="B90" s="14">
        <f t="shared" si="32"/>
        <v>166945427.31334493</v>
      </c>
      <c r="C90" s="19">
        <f t="shared" si="33"/>
        <v>1316451.7794623431</v>
      </c>
      <c r="D90" s="14">
        <f t="shared" si="22"/>
        <v>1112969.5154222995</v>
      </c>
      <c r="E90" s="15">
        <f t="shared" si="23"/>
        <v>203482.26404004358</v>
      </c>
      <c r="F90" s="17">
        <f>IF(time&lt;=30,1-(1-$F$3*time/30)^(1/12),1-(1-$F$3)^(1/12))</f>
        <v>5.1430128318229462E-3</v>
      </c>
      <c r="G90" s="16">
        <f t="shared" si="24"/>
        <v>857555.96299169154</v>
      </c>
      <c r="H90" s="14">
        <f t="shared" si="25"/>
        <v>69560.594713893719</v>
      </c>
      <c r="I90" s="15">
        <f t="shared" si="26"/>
        <v>1061038.2270317352</v>
      </c>
      <c r="J90" s="14">
        <f t="shared" si="27"/>
        <v>1043408.9207084058</v>
      </c>
      <c r="K90" s="21">
        <f t="shared" si="28"/>
        <v>2104447.147740141</v>
      </c>
      <c r="M90" s="33">
        <f t="shared" si="34"/>
        <v>16945427.31334497</v>
      </c>
      <c r="N90" s="30">
        <f>(I-Service_Fee)/12*M90</f>
        <v>105908.92070840606</v>
      </c>
      <c r="O90" s="35">
        <f t="shared" si="29"/>
        <v>1061038.2270317352</v>
      </c>
      <c r="P90" s="33">
        <f t="shared" si="42"/>
        <v>50000000</v>
      </c>
      <c r="Q90" s="30">
        <f>(I-Service_Fee)/12*P90</f>
        <v>312500</v>
      </c>
      <c r="R90" s="34">
        <f t="shared" si="30"/>
        <v>0</v>
      </c>
      <c r="S90" s="33">
        <f t="shared" si="35"/>
        <v>62500000</v>
      </c>
      <c r="T90" s="30">
        <f>(I-Service_Fee)/12*S90</f>
        <v>390624.99999999994</v>
      </c>
      <c r="U90" s="35">
        <f t="shared" si="31"/>
        <v>0</v>
      </c>
      <c r="V90" s="34">
        <f t="shared" si="36"/>
        <v>37500000</v>
      </c>
      <c r="W90" s="30">
        <f>(I-Service_Fee)/12*V90</f>
        <v>234374.99999999997</v>
      </c>
      <c r="X90" s="35">
        <f t="shared" si="37"/>
        <v>0</v>
      </c>
      <c r="Y90" s="32"/>
      <c r="Z90" s="32">
        <f t="shared" si="43"/>
        <v>80</v>
      </c>
      <c r="AA90" s="32">
        <f t="shared" si="38"/>
        <v>1166947.1477401413</v>
      </c>
      <c r="AB90" s="32">
        <f t="shared" si="39"/>
        <v>312500</v>
      </c>
      <c r="AC90" s="32">
        <f t="shared" si="40"/>
        <v>390624.99999999994</v>
      </c>
      <c r="AD90" s="32">
        <f t="shared" si="41"/>
        <v>234374.99999999997</v>
      </c>
    </row>
    <row r="91" spans="1:30" ht="15.75" thickBot="1" x14ac:dyDescent="0.3">
      <c r="A91" s="7">
        <v>81</v>
      </c>
      <c r="B91" s="14">
        <f t="shared" si="32"/>
        <v>165884389.08631319</v>
      </c>
      <c r="C91" s="19">
        <f t="shared" si="33"/>
        <v>1309681.2510680922</v>
      </c>
      <c r="D91" s="14">
        <f t="shared" si="22"/>
        <v>1105895.9272420879</v>
      </c>
      <c r="E91" s="15">
        <f t="shared" si="23"/>
        <v>203785.32382600429</v>
      </c>
      <c r="F91" s="17">
        <f>IF(time&lt;=30,1-(1-$F$3*time/30)^(1/12),1-(1-$F$3)^(1/12))</f>
        <v>5.1430128318229462E-3</v>
      </c>
      <c r="G91" s="16">
        <f t="shared" si="24"/>
        <v>852097.47113464458</v>
      </c>
      <c r="H91" s="14">
        <f t="shared" si="25"/>
        <v>69118.495452630494</v>
      </c>
      <c r="I91" s="15">
        <f t="shared" si="26"/>
        <v>1055882.7949606488</v>
      </c>
      <c r="J91" s="14">
        <f t="shared" si="27"/>
        <v>1036777.4317894574</v>
      </c>
      <c r="K91" s="21">
        <f t="shared" si="28"/>
        <v>2092660.2267501061</v>
      </c>
      <c r="M91" s="33">
        <f t="shared" si="34"/>
        <v>15884389.086313235</v>
      </c>
      <c r="N91" s="30">
        <f>(I-Service_Fee)/12*M91</f>
        <v>99277.431789457711</v>
      </c>
      <c r="O91" s="35">
        <f t="shared" si="29"/>
        <v>1055882.7949606488</v>
      </c>
      <c r="P91" s="33">
        <f t="shared" si="42"/>
        <v>50000000</v>
      </c>
      <c r="Q91" s="30">
        <f>(I-Service_Fee)/12*P91</f>
        <v>312500</v>
      </c>
      <c r="R91" s="34">
        <f t="shared" si="30"/>
        <v>0</v>
      </c>
      <c r="S91" s="33">
        <f t="shared" si="35"/>
        <v>62500000</v>
      </c>
      <c r="T91" s="30">
        <f>(I-Service_Fee)/12*S91</f>
        <v>390624.99999999994</v>
      </c>
      <c r="U91" s="35">
        <f t="shared" si="31"/>
        <v>0</v>
      </c>
      <c r="V91" s="34">
        <f t="shared" si="36"/>
        <v>37500000</v>
      </c>
      <c r="W91" s="30">
        <f>(I-Service_Fee)/12*V91</f>
        <v>234374.99999999997</v>
      </c>
      <c r="X91" s="35">
        <f t="shared" si="37"/>
        <v>0</v>
      </c>
      <c r="Y91" s="32"/>
      <c r="Z91" s="32">
        <f t="shared" si="43"/>
        <v>81</v>
      </c>
      <c r="AA91" s="32">
        <f t="shared" si="38"/>
        <v>1155160.2267501066</v>
      </c>
      <c r="AB91" s="32">
        <f t="shared" si="39"/>
        <v>312500</v>
      </c>
      <c r="AC91" s="32">
        <f t="shared" si="40"/>
        <v>390624.99999999994</v>
      </c>
      <c r="AD91" s="32">
        <f t="shared" si="41"/>
        <v>234374.99999999997</v>
      </c>
    </row>
    <row r="92" spans="1:30" ht="15.75" thickBot="1" x14ac:dyDescent="0.3">
      <c r="A92" s="7">
        <v>82</v>
      </c>
      <c r="B92" s="14">
        <f t="shared" si="32"/>
        <v>164828506.29135254</v>
      </c>
      <c r="C92" s="19">
        <f t="shared" si="33"/>
        <v>1302945.5435882509</v>
      </c>
      <c r="D92" s="14">
        <f t="shared" si="22"/>
        <v>1098856.7086090171</v>
      </c>
      <c r="E92" s="15">
        <f t="shared" si="23"/>
        <v>204088.8349792338</v>
      </c>
      <c r="F92" s="17">
        <f>IF(time&lt;=30,1-(1-$F$3*time/30)^(1/12),1-(1-$F$3)^(1/12))</f>
        <v>5.1430128318229462E-3</v>
      </c>
      <c r="G92" s="16">
        <f t="shared" si="24"/>
        <v>846665.49140950537</v>
      </c>
      <c r="H92" s="14">
        <f t="shared" si="25"/>
        <v>68678.544288063553</v>
      </c>
      <c r="I92" s="15">
        <f t="shared" si="26"/>
        <v>1050754.326388739</v>
      </c>
      <c r="J92" s="14">
        <f t="shared" si="27"/>
        <v>1030178.1643209535</v>
      </c>
      <c r="K92" s="21">
        <f t="shared" si="28"/>
        <v>2080932.4907096927</v>
      </c>
      <c r="M92" s="33">
        <f t="shared" si="34"/>
        <v>14828506.291352585</v>
      </c>
      <c r="N92" s="30">
        <f>(I-Service_Fee)/12*M92</f>
        <v>92678.164320953641</v>
      </c>
      <c r="O92" s="35">
        <f t="shared" si="29"/>
        <v>1050754.326388739</v>
      </c>
      <c r="P92" s="33">
        <f t="shared" si="42"/>
        <v>50000000</v>
      </c>
      <c r="Q92" s="30">
        <f>(I-Service_Fee)/12*P92</f>
        <v>312500</v>
      </c>
      <c r="R92" s="34">
        <f t="shared" si="30"/>
        <v>0</v>
      </c>
      <c r="S92" s="33">
        <f t="shared" si="35"/>
        <v>62500000</v>
      </c>
      <c r="T92" s="30">
        <f>(I-Service_Fee)/12*S92</f>
        <v>390624.99999999994</v>
      </c>
      <c r="U92" s="35">
        <f t="shared" si="31"/>
        <v>0</v>
      </c>
      <c r="V92" s="34">
        <f t="shared" si="36"/>
        <v>37500000</v>
      </c>
      <c r="W92" s="30">
        <f>(I-Service_Fee)/12*V92</f>
        <v>234374.99999999997</v>
      </c>
      <c r="X92" s="35">
        <f t="shared" si="37"/>
        <v>0</v>
      </c>
      <c r="Y92" s="32"/>
      <c r="Z92" s="32">
        <f t="shared" si="43"/>
        <v>82</v>
      </c>
      <c r="AA92" s="32">
        <f t="shared" si="38"/>
        <v>1143432.4907096927</v>
      </c>
      <c r="AB92" s="32">
        <f t="shared" si="39"/>
        <v>312500</v>
      </c>
      <c r="AC92" s="32">
        <f t="shared" si="40"/>
        <v>390624.99999999994</v>
      </c>
      <c r="AD92" s="32">
        <f t="shared" si="41"/>
        <v>234374.99999999997</v>
      </c>
    </row>
    <row r="93" spans="1:30" ht="15.75" thickBot="1" x14ac:dyDescent="0.3">
      <c r="A93" s="7">
        <v>83</v>
      </c>
      <c r="B93" s="14">
        <f t="shared" si="32"/>
        <v>163777751.96496379</v>
      </c>
      <c r="C93" s="19">
        <f t="shared" si="33"/>
        <v>1296244.4779384101</v>
      </c>
      <c r="D93" s="14">
        <f t="shared" si="22"/>
        <v>1091851.6797664254</v>
      </c>
      <c r="E93" s="15">
        <f t="shared" si="23"/>
        <v>204392.79817198473</v>
      </c>
      <c r="F93" s="17">
        <f>IF(time&lt;=30,1-(1-$F$3*time/30)^(1/12),1-(1-$F$3)^(1/12))</f>
        <v>5.1430128318229462E-3</v>
      </c>
      <c r="G93" s="16">
        <f t="shared" si="24"/>
        <v>841259.88513919374</v>
      </c>
      <c r="H93" s="14">
        <f t="shared" si="25"/>
        <v>68240.729985401573</v>
      </c>
      <c r="I93" s="15">
        <f t="shared" si="26"/>
        <v>1045652.6833111785</v>
      </c>
      <c r="J93" s="14">
        <f t="shared" si="27"/>
        <v>1023610.9497810238</v>
      </c>
      <c r="K93" s="21">
        <f t="shared" si="28"/>
        <v>2069263.6330922022</v>
      </c>
      <c r="M93" s="33">
        <f t="shared" si="34"/>
        <v>13777751.964963846</v>
      </c>
      <c r="N93" s="30">
        <f>(I-Service_Fee)/12*M93</f>
        <v>86110.949781024028</v>
      </c>
      <c r="O93" s="35">
        <f t="shared" si="29"/>
        <v>1045652.6833111785</v>
      </c>
      <c r="P93" s="33">
        <f t="shared" si="42"/>
        <v>50000000</v>
      </c>
      <c r="Q93" s="30">
        <f>(I-Service_Fee)/12*P93</f>
        <v>312500</v>
      </c>
      <c r="R93" s="34">
        <f t="shared" si="30"/>
        <v>0</v>
      </c>
      <c r="S93" s="33">
        <f t="shared" si="35"/>
        <v>62500000</v>
      </c>
      <c r="T93" s="30">
        <f>(I-Service_Fee)/12*S93</f>
        <v>390624.99999999994</v>
      </c>
      <c r="U93" s="35">
        <f t="shared" si="31"/>
        <v>0</v>
      </c>
      <c r="V93" s="34">
        <f t="shared" si="36"/>
        <v>37500000</v>
      </c>
      <c r="W93" s="30">
        <f>(I-Service_Fee)/12*V93</f>
        <v>234374.99999999997</v>
      </c>
      <c r="X93" s="35">
        <f t="shared" si="37"/>
        <v>0</v>
      </c>
      <c r="Y93" s="32"/>
      <c r="Z93" s="32">
        <f t="shared" si="43"/>
        <v>83</v>
      </c>
      <c r="AA93" s="32">
        <f t="shared" si="38"/>
        <v>1131763.6330922025</v>
      </c>
      <c r="AB93" s="32">
        <f t="shared" si="39"/>
        <v>312500</v>
      </c>
      <c r="AC93" s="32">
        <f t="shared" si="40"/>
        <v>390624.99999999994</v>
      </c>
      <c r="AD93" s="32">
        <f t="shared" si="41"/>
        <v>234374.99999999997</v>
      </c>
    </row>
    <row r="94" spans="1:30" ht="15.75" thickBot="1" x14ac:dyDescent="0.3">
      <c r="A94" s="7">
        <v>84</v>
      </c>
      <c r="B94" s="14">
        <f t="shared" si="32"/>
        <v>162732099.28165263</v>
      </c>
      <c r="C94" s="19">
        <f t="shared" si="33"/>
        <v>1289577.8759551933</v>
      </c>
      <c r="D94" s="14">
        <f t="shared" si="22"/>
        <v>1084880.6618776843</v>
      </c>
      <c r="E94" s="15">
        <f t="shared" si="23"/>
        <v>204697.21407750901</v>
      </c>
      <c r="F94" s="17">
        <f>IF(time&lt;=30,1-(1-$F$3*time/30)^(1/12),1-(1-$F$3)^(1/12))</f>
        <v>5.1430128318229462E-3</v>
      </c>
      <c r="G94" s="16">
        <f t="shared" si="24"/>
        <v>835880.51435638615</v>
      </c>
      <c r="H94" s="14">
        <f t="shared" si="25"/>
        <v>67805.041367355268</v>
      </c>
      <c r="I94" s="15">
        <f t="shared" si="26"/>
        <v>1040577.7284338952</v>
      </c>
      <c r="J94" s="14">
        <f t="shared" si="27"/>
        <v>1017075.620510329</v>
      </c>
      <c r="K94" s="21">
        <f t="shared" si="28"/>
        <v>2057653.3489442242</v>
      </c>
      <c r="M94" s="33">
        <f t="shared" si="34"/>
        <v>12732099.281652667</v>
      </c>
      <c r="N94" s="30">
        <f>(I-Service_Fee)/12*M94</f>
        <v>79575.620510329158</v>
      </c>
      <c r="O94" s="35">
        <f t="shared" si="29"/>
        <v>1040577.7284338952</v>
      </c>
      <c r="P94" s="33">
        <f t="shared" si="42"/>
        <v>50000000</v>
      </c>
      <c r="Q94" s="30">
        <f>(I-Service_Fee)/12*P94</f>
        <v>312500</v>
      </c>
      <c r="R94" s="34">
        <f t="shared" si="30"/>
        <v>0</v>
      </c>
      <c r="S94" s="33">
        <f t="shared" si="35"/>
        <v>62500000</v>
      </c>
      <c r="T94" s="30">
        <f>(I-Service_Fee)/12*S94</f>
        <v>390624.99999999994</v>
      </c>
      <c r="U94" s="35">
        <f t="shared" si="31"/>
        <v>0</v>
      </c>
      <c r="V94" s="34">
        <f t="shared" si="36"/>
        <v>37500000</v>
      </c>
      <c r="W94" s="30">
        <f>(I-Service_Fee)/12*V94</f>
        <v>234374.99999999997</v>
      </c>
      <c r="X94" s="35">
        <f t="shared" si="37"/>
        <v>0</v>
      </c>
      <c r="Y94" s="32"/>
      <c r="Z94" s="32">
        <f t="shared" si="43"/>
        <v>84</v>
      </c>
      <c r="AA94" s="32">
        <f t="shared" si="38"/>
        <v>1120153.3489442244</v>
      </c>
      <c r="AB94" s="32">
        <f t="shared" si="39"/>
        <v>312500</v>
      </c>
      <c r="AC94" s="32">
        <f t="shared" si="40"/>
        <v>390624.99999999994</v>
      </c>
      <c r="AD94" s="32">
        <f t="shared" si="41"/>
        <v>234374.99999999997</v>
      </c>
    </row>
    <row r="95" spans="1:30" ht="15.75" thickBot="1" x14ac:dyDescent="0.3">
      <c r="A95" s="7">
        <v>85</v>
      </c>
      <c r="B95" s="14">
        <f t="shared" si="32"/>
        <v>161691521.55321872</v>
      </c>
      <c r="C95" s="19">
        <f t="shared" si="33"/>
        <v>1282945.5603915206</v>
      </c>
      <c r="D95" s="14">
        <f t="shared" si="22"/>
        <v>1077943.4770214583</v>
      </c>
      <c r="E95" s="15">
        <f t="shared" si="23"/>
        <v>205002.08337006229</v>
      </c>
      <c r="F95" s="17">
        <f>IF(time&lt;=30,1-(1-$F$3*time/30)^(1/12),1-(1-$F$3)^(1/12))</f>
        <v>5.1430128318229462E-3</v>
      </c>
      <c r="G95" s="16">
        <f t="shared" si="24"/>
        <v>830527.2417998577</v>
      </c>
      <c r="H95" s="14">
        <f t="shared" si="25"/>
        <v>67371.467313841145</v>
      </c>
      <c r="I95" s="15">
        <f t="shared" si="26"/>
        <v>1035529.32516992</v>
      </c>
      <c r="J95" s="14">
        <f t="shared" si="27"/>
        <v>1010572.0097076172</v>
      </c>
      <c r="K95" s="21">
        <f t="shared" si="28"/>
        <v>2046101.3348775371</v>
      </c>
      <c r="M95" s="33">
        <f t="shared" si="34"/>
        <v>11691521.553218771</v>
      </c>
      <c r="N95" s="30">
        <f>(I-Service_Fee)/12*M95</f>
        <v>73072.009707617312</v>
      </c>
      <c r="O95" s="35">
        <f t="shared" si="29"/>
        <v>1035529.32516992</v>
      </c>
      <c r="P95" s="33">
        <f t="shared" si="42"/>
        <v>50000000</v>
      </c>
      <c r="Q95" s="30">
        <f>(I-Service_Fee)/12*P95</f>
        <v>312500</v>
      </c>
      <c r="R95" s="34">
        <f t="shared" si="30"/>
        <v>0</v>
      </c>
      <c r="S95" s="33">
        <f t="shared" si="35"/>
        <v>62500000</v>
      </c>
      <c r="T95" s="30">
        <f>(I-Service_Fee)/12*S95</f>
        <v>390624.99999999994</v>
      </c>
      <c r="U95" s="35">
        <f t="shared" si="31"/>
        <v>0</v>
      </c>
      <c r="V95" s="34">
        <f t="shared" si="36"/>
        <v>37500000</v>
      </c>
      <c r="W95" s="30">
        <f>(I-Service_Fee)/12*V95</f>
        <v>234374.99999999997</v>
      </c>
      <c r="X95" s="35">
        <f t="shared" si="37"/>
        <v>0</v>
      </c>
      <c r="Y95" s="32"/>
      <c r="Z95" s="32">
        <f t="shared" si="43"/>
        <v>85</v>
      </c>
      <c r="AA95" s="32">
        <f t="shared" si="38"/>
        <v>1108601.3348775373</v>
      </c>
      <c r="AB95" s="32">
        <f t="shared" si="39"/>
        <v>312500</v>
      </c>
      <c r="AC95" s="32">
        <f t="shared" si="40"/>
        <v>390624.99999999994</v>
      </c>
      <c r="AD95" s="32">
        <f t="shared" si="41"/>
        <v>234374.99999999997</v>
      </c>
    </row>
    <row r="96" spans="1:30" ht="15.75" thickBot="1" x14ac:dyDescent="0.3">
      <c r="A96" s="7">
        <v>86</v>
      </c>
      <c r="B96" s="14">
        <f t="shared" si="32"/>
        <v>160655992.2280488</v>
      </c>
      <c r="C96" s="19">
        <f t="shared" si="33"/>
        <v>1276347.3549118969</v>
      </c>
      <c r="D96" s="14">
        <f t="shared" si="22"/>
        <v>1071039.948186992</v>
      </c>
      <c r="E96" s="15">
        <f t="shared" si="23"/>
        <v>205307.4067249049</v>
      </c>
      <c r="F96" s="17">
        <f>IF(time&lt;=30,1-(1-$F$3*time/30)^(1/12),1-(1-$F$3)^(1/12))</f>
        <v>5.1430128318229462E-3</v>
      </c>
      <c r="G96" s="16">
        <f t="shared" si="24"/>
        <v>825199.93091084808</v>
      </c>
      <c r="H96" s="14">
        <f t="shared" si="25"/>
        <v>66939.996761686998</v>
      </c>
      <c r="I96" s="15">
        <f t="shared" si="26"/>
        <v>1030507.337635753</v>
      </c>
      <c r="J96" s="14">
        <f t="shared" si="27"/>
        <v>1004099.951425305</v>
      </c>
      <c r="K96" s="21">
        <f t="shared" si="28"/>
        <v>2034607.2890610578</v>
      </c>
      <c r="M96" s="33">
        <f t="shared" si="34"/>
        <v>10655992.22804885</v>
      </c>
      <c r="N96" s="30">
        <f>(I-Service_Fee)/12*M96</f>
        <v>66599.951425305306</v>
      </c>
      <c r="O96" s="35">
        <f t="shared" si="29"/>
        <v>1030507.337635753</v>
      </c>
      <c r="P96" s="33">
        <f t="shared" si="42"/>
        <v>50000000</v>
      </c>
      <c r="Q96" s="30">
        <f>(I-Service_Fee)/12*P96</f>
        <v>312500</v>
      </c>
      <c r="R96" s="34">
        <f t="shared" si="30"/>
        <v>0</v>
      </c>
      <c r="S96" s="33">
        <f t="shared" si="35"/>
        <v>62500000</v>
      </c>
      <c r="T96" s="30">
        <f>(I-Service_Fee)/12*S96</f>
        <v>390624.99999999994</v>
      </c>
      <c r="U96" s="35">
        <f t="shared" si="31"/>
        <v>0</v>
      </c>
      <c r="V96" s="34">
        <f t="shared" si="36"/>
        <v>37500000</v>
      </c>
      <c r="W96" s="30">
        <f>(I-Service_Fee)/12*V96</f>
        <v>234374.99999999997</v>
      </c>
      <c r="X96" s="35">
        <f t="shared" si="37"/>
        <v>0</v>
      </c>
      <c r="Y96" s="32"/>
      <c r="Z96" s="32">
        <f t="shared" si="43"/>
        <v>86</v>
      </c>
      <c r="AA96" s="32">
        <f t="shared" si="38"/>
        <v>1097107.2890610583</v>
      </c>
      <c r="AB96" s="32">
        <f t="shared" si="39"/>
        <v>312500</v>
      </c>
      <c r="AC96" s="32">
        <f t="shared" si="40"/>
        <v>390624.99999999994</v>
      </c>
      <c r="AD96" s="32">
        <f t="shared" si="41"/>
        <v>234374.99999999997</v>
      </c>
    </row>
    <row r="97" spans="1:30" ht="15.75" thickBot="1" x14ac:dyDescent="0.3">
      <c r="A97" s="7">
        <v>87</v>
      </c>
      <c r="B97" s="14">
        <f t="shared" si="32"/>
        <v>159625484.89041305</v>
      </c>
      <c r="C97" s="19">
        <f t="shared" si="33"/>
        <v>1269783.0840877215</v>
      </c>
      <c r="D97" s="14">
        <f t="shared" si="22"/>
        <v>1064169.8992694204</v>
      </c>
      <c r="E97" s="15">
        <f t="shared" si="23"/>
        <v>205613.18481830112</v>
      </c>
      <c r="F97" s="17">
        <f>IF(time&lt;=30,1-(1-$F$3*time/30)^(1/12),1-(1-$F$3)^(1/12))</f>
        <v>5.1430128318229462E-3</v>
      </c>
      <c r="G97" s="16">
        <f t="shared" si="24"/>
        <v>819898.44582944165</v>
      </c>
      <c r="H97" s="14">
        <f t="shared" si="25"/>
        <v>66510.618704338776</v>
      </c>
      <c r="I97" s="15">
        <f t="shared" si="26"/>
        <v>1025511.6306477428</v>
      </c>
      <c r="J97" s="14">
        <f t="shared" si="27"/>
        <v>997659.28056508163</v>
      </c>
      <c r="K97" s="21">
        <f t="shared" si="28"/>
        <v>2023170.9112128243</v>
      </c>
      <c r="M97" s="33">
        <f t="shared" si="34"/>
        <v>9625484.8904130962</v>
      </c>
      <c r="N97" s="30">
        <f>(I-Service_Fee)/12*M97</f>
        <v>60159.280565081848</v>
      </c>
      <c r="O97" s="35">
        <f t="shared" si="29"/>
        <v>1025511.6306477428</v>
      </c>
      <c r="P97" s="33">
        <f t="shared" si="42"/>
        <v>50000000</v>
      </c>
      <c r="Q97" s="30">
        <f>(I-Service_Fee)/12*P97</f>
        <v>312500</v>
      </c>
      <c r="R97" s="34">
        <f t="shared" si="30"/>
        <v>0</v>
      </c>
      <c r="S97" s="33">
        <f t="shared" si="35"/>
        <v>62500000</v>
      </c>
      <c r="T97" s="30">
        <f>(I-Service_Fee)/12*S97</f>
        <v>390624.99999999994</v>
      </c>
      <c r="U97" s="35">
        <f t="shared" si="31"/>
        <v>0</v>
      </c>
      <c r="V97" s="34">
        <f t="shared" si="36"/>
        <v>37500000</v>
      </c>
      <c r="W97" s="30">
        <f>(I-Service_Fee)/12*V97</f>
        <v>234374.99999999997</v>
      </c>
      <c r="X97" s="35">
        <f t="shared" si="37"/>
        <v>0</v>
      </c>
      <c r="Y97" s="32"/>
      <c r="Z97" s="32">
        <f t="shared" si="43"/>
        <v>87</v>
      </c>
      <c r="AA97" s="32">
        <f t="shared" si="38"/>
        <v>1085670.9112128245</v>
      </c>
      <c r="AB97" s="32">
        <f t="shared" si="39"/>
        <v>312500</v>
      </c>
      <c r="AC97" s="32">
        <f t="shared" si="40"/>
        <v>390624.99999999994</v>
      </c>
      <c r="AD97" s="32">
        <f t="shared" si="41"/>
        <v>234374.99999999997</v>
      </c>
    </row>
    <row r="98" spans="1:30" ht="15.75" thickBot="1" x14ac:dyDescent="0.3">
      <c r="A98" s="7">
        <v>88</v>
      </c>
      <c r="B98" s="14">
        <f t="shared" si="32"/>
        <v>158599973.2597653</v>
      </c>
      <c r="C98" s="19">
        <f t="shared" si="33"/>
        <v>1263252.5733926268</v>
      </c>
      <c r="D98" s="14">
        <f t="shared" si="22"/>
        <v>1057333.155065102</v>
      </c>
      <c r="E98" s="15">
        <f t="shared" si="23"/>
        <v>205919.41832752479</v>
      </c>
      <c r="F98" s="17">
        <f>IF(time&lt;=30,1-(1-$F$3*time/30)^(1/12),1-(1-$F$3)^(1/12))</f>
        <v>5.1430128318229462E-3</v>
      </c>
      <c r="G98" s="16">
        <f t="shared" si="24"/>
        <v>814622.65139096917</v>
      </c>
      <c r="H98" s="14">
        <f t="shared" si="25"/>
        <v>66083.322191568877</v>
      </c>
      <c r="I98" s="15">
        <f t="shared" si="26"/>
        <v>1020542.069718494</v>
      </c>
      <c r="J98" s="14">
        <f t="shared" si="27"/>
        <v>991249.83287353313</v>
      </c>
      <c r="K98" s="21">
        <f t="shared" si="28"/>
        <v>2011791.9025920271</v>
      </c>
      <c r="M98" s="33">
        <f t="shared" si="34"/>
        <v>8599973.2597653531</v>
      </c>
      <c r="N98" s="30">
        <f>(I-Service_Fee)/12*M98</f>
        <v>53749.832873533451</v>
      </c>
      <c r="O98" s="35">
        <f t="shared" si="29"/>
        <v>1020542.069718494</v>
      </c>
      <c r="P98" s="33">
        <f t="shared" si="42"/>
        <v>50000000</v>
      </c>
      <c r="Q98" s="30">
        <f>(I-Service_Fee)/12*P98</f>
        <v>312500</v>
      </c>
      <c r="R98" s="34">
        <f t="shared" si="30"/>
        <v>0</v>
      </c>
      <c r="S98" s="33">
        <f t="shared" si="35"/>
        <v>62500000</v>
      </c>
      <c r="T98" s="30">
        <f>(I-Service_Fee)/12*S98</f>
        <v>390624.99999999994</v>
      </c>
      <c r="U98" s="35">
        <f t="shared" si="31"/>
        <v>0</v>
      </c>
      <c r="V98" s="34">
        <f t="shared" si="36"/>
        <v>37500000</v>
      </c>
      <c r="W98" s="30">
        <f>(I-Service_Fee)/12*V98</f>
        <v>234374.99999999997</v>
      </c>
      <c r="X98" s="35">
        <f t="shared" si="37"/>
        <v>0</v>
      </c>
      <c r="Y98" s="32"/>
      <c r="Z98" s="32">
        <f t="shared" si="43"/>
        <v>88</v>
      </c>
      <c r="AA98" s="32">
        <f t="shared" si="38"/>
        <v>1074291.9025920273</v>
      </c>
      <c r="AB98" s="32">
        <f t="shared" si="39"/>
        <v>312500</v>
      </c>
      <c r="AC98" s="32">
        <f t="shared" si="40"/>
        <v>390624.99999999994</v>
      </c>
      <c r="AD98" s="32">
        <f t="shared" si="41"/>
        <v>234374.99999999997</v>
      </c>
    </row>
    <row r="99" spans="1:30" ht="15.75" thickBot="1" x14ac:dyDescent="0.3">
      <c r="A99" s="7">
        <v>89</v>
      </c>
      <c r="B99" s="14">
        <f t="shared" si="32"/>
        <v>157579431.19004682</v>
      </c>
      <c r="C99" s="19">
        <f t="shared" si="33"/>
        <v>1256755.6491978352</v>
      </c>
      <c r="D99" s="14">
        <f t="shared" si="22"/>
        <v>1050529.541266979</v>
      </c>
      <c r="E99" s="15">
        <f t="shared" si="23"/>
        <v>206226.10793085629</v>
      </c>
      <c r="F99" s="17">
        <f>IF(time&lt;=30,1-(1-$F$3*time/30)^(1/12),1-(1-$F$3)^(1/12))</f>
        <v>5.1430128318229462E-3</v>
      </c>
      <c r="G99" s="16">
        <f t="shared" si="24"/>
        <v>809372.41312242637</v>
      </c>
      <c r="H99" s="14">
        <f t="shared" si="25"/>
        <v>65658.096329186184</v>
      </c>
      <c r="I99" s="15">
        <f t="shared" si="26"/>
        <v>1015598.5210532827</v>
      </c>
      <c r="J99" s="14">
        <f t="shared" si="27"/>
        <v>984871.44493779272</v>
      </c>
      <c r="K99" s="21">
        <f t="shared" si="28"/>
        <v>2000469.9659910754</v>
      </c>
      <c r="M99" s="33">
        <f t="shared" si="34"/>
        <v>7579431.190046859</v>
      </c>
      <c r="N99" s="30">
        <f>(I-Service_Fee)/12*M99</f>
        <v>47371.444937792861</v>
      </c>
      <c r="O99" s="35">
        <f t="shared" si="29"/>
        <v>1015598.5210532827</v>
      </c>
      <c r="P99" s="33">
        <f t="shared" si="42"/>
        <v>50000000</v>
      </c>
      <c r="Q99" s="30">
        <f>(I-Service_Fee)/12*P99</f>
        <v>312500</v>
      </c>
      <c r="R99" s="34">
        <f t="shared" si="30"/>
        <v>0</v>
      </c>
      <c r="S99" s="33">
        <f t="shared" si="35"/>
        <v>62500000</v>
      </c>
      <c r="T99" s="30">
        <f>(I-Service_Fee)/12*S99</f>
        <v>390624.99999999994</v>
      </c>
      <c r="U99" s="35">
        <f t="shared" si="31"/>
        <v>0</v>
      </c>
      <c r="V99" s="34">
        <f t="shared" si="36"/>
        <v>37500000</v>
      </c>
      <c r="W99" s="30">
        <f>(I-Service_Fee)/12*V99</f>
        <v>234374.99999999997</v>
      </c>
      <c r="X99" s="35">
        <f t="shared" si="37"/>
        <v>0</v>
      </c>
      <c r="Y99" s="32"/>
      <c r="Z99" s="32">
        <f t="shared" si="43"/>
        <v>89</v>
      </c>
      <c r="AA99" s="32">
        <f t="shared" si="38"/>
        <v>1062969.9659910756</v>
      </c>
      <c r="AB99" s="32">
        <f t="shared" si="39"/>
        <v>312500</v>
      </c>
      <c r="AC99" s="32">
        <f t="shared" si="40"/>
        <v>390624.99999999994</v>
      </c>
      <c r="AD99" s="32">
        <f t="shared" si="41"/>
        <v>234374.99999999997</v>
      </c>
    </row>
    <row r="100" spans="1:30" ht="15.75" thickBot="1" x14ac:dyDescent="0.3">
      <c r="A100" s="7">
        <v>90</v>
      </c>
      <c r="B100" s="14">
        <f t="shared" si="32"/>
        <v>156563832.66899353</v>
      </c>
      <c r="C100" s="19">
        <f t="shared" si="33"/>
        <v>1250292.1387675446</v>
      </c>
      <c r="D100" s="14">
        <f t="shared" si="22"/>
        <v>1043758.8844599569</v>
      </c>
      <c r="E100" s="15">
        <f t="shared" si="23"/>
        <v>206533.25430758775</v>
      </c>
      <c r="F100" s="17">
        <f>IF(time&lt;=30,1-(1-$F$3*time/30)^(1/12),1-(1-$F$3)^(1/12))</f>
        <v>5.1430128318229462E-3</v>
      </c>
      <c r="G100" s="16">
        <f t="shared" si="24"/>
        <v>804147.59723891225</v>
      </c>
      <c r="H100" s="14">
        <f t="shared" si="25"/>
        <v>65234.930278747306</v>
      </c>
      <c r="I100" s="15">
        <f t="shared" si="26"/>
        <v>1010680.8515465</v>
      </c>
      <c r="J100" s="14">
        <f t="shared" si="27"/>
        <v>978523.95418120956</v>
      </c>
      <c r="K100" s="21">
        <f t="shared" si="28"/>
        <v>1989204.8057277096</v>
      </c>
      <c r="M100" s="33">
        <f t="shared" si="34"/>
        <v>6563832.6689935764</v>
      </c>
      <c r="N100" s="30">
        <f>(I-Service_Fee)/12*M100</f>
        <v>41023.954181209847</v>
      </c>
      <c r="O100" s="35">
        <f t="shared" si="29"/>
        <v>1010680.8515465</v>
      </c>
      <c r="P100" s="33">
        <f t="shared" si="42"/>
        <v>50000000</v>
      </c>
      <c r="Q100" s="30">
        <f>(I-Service_Fee)/12*P100</f>
        <v>312500</v>
      </c>
      <c r="R100" s="34">
        <f t="shared" si="30"/>
        <v>0</v>
      </c>
      <c r="S100" s="33">
        <f t="shared" si="35"/>
        <v>62500000</v>
      </c>
      <c r="T100" s="30">
        <f>(I-Service_Fee)/12*S100</f>
        <v>390624.99999999994</v>
      </c>
      <c r="U100" s="35">
        <f t="shared" si="31"/>
        <v>0</v>
      </c>
      <c r="V100" s="34">
        <f t="shared" si="36"/>
        <v>37500000</v>
      </c>
      <c r="W100" s="30">
        <f>(I-Service_Fee)/12*V100</f>
        <v>234374.99999999997</v>
      </c>
      <c r="X100" s="35">
        <f t="shared" si="37"/>
        <v>0</v>
      </c>
      <c r="Y100" s="32"/>
      <c r="Z100" s="32">
        <f t="shared" si="43"/>
        <v>90</v>
      </c>
      <c r="AA100" s="32">
        <f t="shared" si="38"/>
        <v>1051704.8057277098</v>
      </c>
      <c r="AB100" s="32">
        <f t="shared" si="39"/>
        <v>312500</v>
      </c>
      <c r="AC100" s="32">
        <f t="shared" si="40"/>
        <v>390624.99999999994</v>
      </c>
      <c r="AD100" s="32">
        <f t="shared" si="41"/>
        <v>234374.99999999997</v>
      </c>
    </row>
    <row r="101" spans="1:30" ht="15.75" thickBot="1" x14ac:dyDescent="0.3">
      <c r="A101" s="7">
        <v>91</v>
      </c>
      <c r="B101" s="14">
        <f t="shared" si="32"/>
        <v>155553151.81744704</v>
      </c>
      <c r="C101" s="19">
        <f t="shared" si="33"/>
        <v>1243861.8702543359</v>
      </c>
      <c r="D101" s="14">
        <f t="shared" si="22"/>
        <v>1037021.0121163137</v>
      </c>
      <c r="E101" s="15">
        <f t="shared" si="23"/>
        <v>206840.85813802225</v>
      </c>
      <c r="F101" s="17">
        <f>IF(time&lt;=30,1-(1-$F$3*time/30)^(1/12),1-(1-$F$3)^(1/12))</f>
        <v>5.1430128318229462E-3</v>
      </c>
      <c r="G101" s="16">
        <f t="shared" si="24"/>
        <v>798948.07064008387</v>
      </c>
      <c r="H101" s="14">
        <f t="shared" si="25"/>
        <v>64813.813257269598</v>
      </c>
      <c r="I101" s="15">
        <f t="shared" si="26"/>
        <v>1005788.9287781061</v>
      </c>
      <c r="J101" s="14">
        <f t="shared" si="27"/>
        <v>972207.19885904412</v>
      </c>
      <c r="K101" s="21">
        <f t="shared" si="28"/>
        <v>1977996.1276371502</v>
      </c>
      <c r="M101" s="33">
        <f t="shared" si="34"/>
        <v>5553151.8174470766</v>
      </c>
      <c r="N101" s="30">
        <f>(I-Service_Fee)/12*M101</f>
        <v>34707.198859044227</v>
      </c>
      <c r="O101" s="35">
        <f t="shared" si="29"/>
        <v>1005788.9287781061</v>
      </c>
      <c r="P101" s="33">
        <f t="shared" si="42"/>
        <v>50000000</v>
      </c>
      <c r="Q101" s="30">
        <f>(I-Service_Fee)/12*P101</f>
        <v>312500</v>
      </c>
      <c r="R101" s="34">
        <f t="shared" si="30"/>
        <v>0</v>
      </c>
      <c r="S101" s="33">
        <f t="shared" si="35"/>
        <v>62500000</v>
      </c>
      <c r="T101" s="30">
        <f>(I-Service_Fee)/12*S101</f>
        <v>390624.99999999994</v>
      </c>
      <c r="U101" s="35">
        <f t="shared" si="31"/>
        <v>0</v>
      </c>
      <c r="V101" s="34">
        <f t="shared" si="36"/>
        <v>37500000</v>
      </c>
      <c r="W101" s="30">
        <f>(I-Service_Fee)/12*V101</f>
        <v>234374.99999999997</v>
      </c>
      <c r="X101" s="35">
        <f t="shared" si="37"/>
        <v>0</v>
      </c>
      <c r="Y101" s="32"/>
      <c r="Z101" s="32">
        <f t="shared" si="43"/>
        <v>91</v>
      </c>
      <c r="AA101" s="32">
        <f t="shared" si="38"/>
        <v>1040496.1276371503</v>
      </c>
      <c r="AB101" s="32">
        <f t="shared" si="39"/>
        <v>312500</v>
      </c>
      <c r="AC101" s="32">
        <f t="shared" si="40"/>
        <v>390624.99999999994</v>
      </c>
      <c r="AD101" s="32">
        <f t="shared" si="41"/>
        <v>234374.99999999997</v>
      </c>
    </row>
    <row r="102" spans="1:30" ht="15.75" thickBot="1" x14ac:dyDescent="0.3">
      <c r="A102" s="7">
        <v>92</v>
      </c>
      <c r="B102" s="14">
        <f t="shared" si="32"/>
        <v>154547362.88866892</v>
      </c>
      <c r="C102" s="19">
        <f t="shared" si="33"/>
        <v>1237464.6726946025</v>
      </c>
      <c r="D102" s="14">
        <f t="shared" si="22"/>
        <v>1030315.7525911262</v>
      </c>
      <c r="E102" s="15">
        <f t="shared" si="23"/>
        <v>207148.92010347627</v>
      </c>
      <c r="F102" s="17">
        <f>IF(time&lt;=30,1-(1-$F$3*time/30)^(1/12),1-(1-$F$3)^(1/12))</f>
        <v>5.1430128318229462E-3</v>
      </c>
      <c r="G102" s="16">
        <f t="shared" si="24"/>
        <v>793773.70090663119</v>
      </c>
      <c r="H102" s="14">
        <f t="shared" si="25"/>
        <v>64394.734536945383</v>
      </c>
      <c r="I102" s="15">
        <f t="shared" si="26"/>
        <v>1000922.6210101075</v>
      </c>
      <c r="J102" s="14">
        <f t="shared" si="27"/>
        <v>965921.01805418089</v>
      </c>
      <c r="K102" s="21">
        <f t="shared" si="28"/>
        <v>1966843.6390642882</v>
      </c>
      <c r="M102" s="33">
        <f t="shared" si="34"/>
        <v>4547362.8886689702</v>
      </c>
      <c r="N102" s="30">
        <f>(I-Service_Fee)/12*M102</f>
        <v>28421.018054181062</v>
      </c>
      <c r="O102" s="35">
        <f t="shared" si="29"/>
        <v>1000922.6210101075</v>
      </c>
      <c r="P102" s="33">
        <f t="shared" si="42"/>
        <v>50000000</v>
      </c>
      <c r="Q102" s="30">
        <f>(I-Service_Fee)/12*P102</f>
        <v>312500</v>
      </c>
      <c r="R102" s="34">
        <f t="shared" si="30"/>
        <v>0</v>
      </c>
      <c r="S102" s="33">
        <f t="shared" si="35"/>
        <v>62500000</v>
      </c>
      <c r="T102" s="30">
        <f>(I-Service_Fee)/12*S102</f>
        <v>390624.99999999994</v>
      </c>
      <c r="U102" s="35">
        <f t="shared" si="31"/>
        <v>0</v>
      </c>
      <c r="V102" s="34">
        <f t="shared" si="36"/>
        <v>37500000</v>
      </c>
      <c r="W102" s="30">
        <f>(I-Service_Fee)/12*V102</f>
        <v>234374.99999999997</v>
      </c>
      <c r="X102" s="35">
        <f t="shared" si="37"/>
        <v>0</v>
      </c>
      <c r="Y102" s="32"/>
      <c r="Z102" s="32">
        <f t="shared" si="43"/>
        <v>92</v>
      </c>
      <c r="AA102" s="32">
        <f t="shared" si="38"/>
        <v>1029343.6390642885</v>
      </c>
      <c r="AB102" s="32">
        <f t="shared" si="39"/>
        <v>312500</v>
      </c>
      <c r="AC102" s="32">
        <f t="shared" si="40"/>
        <v>390624.99999999994</v>
      </c>
      <c r="AD102" s="32">
        <f t="shared" si="41"/>
        <v>234374.99999999997</v>
      </c>
    </row>
    <row r="103" spans="1:30" ht="15.75" thickBot="1" x14ac:dyDescent="0.3">
      <c r="A103" s="7">
        <v>93</v>
      </c>
      <c r="B103" s="14">
        <f t="shared" si="32"/>
        <v>153546440.26765883</v>
      </c>
      <c r="C103" s="19">
        <f t="shared" si="33"/>
        <v>1231100.3760040067</v>
      </c>
      <c r="D103" s="14">
        <f t="shared" si="22"/>
        <v>1023642.9351177256</v>
      </c>
      <c r="E103" s="15">
        <f t="shared" si="23"/>
        <v>207457.44088628108</v>
      </c>
      <c r="F103" s="17">
        <f>IF(time&lt;=30,1-(1-$F$3*time/30)^(1/12),1-(1-$F$3)^(1/12))</f>
        <v>5.1430128318229462E-3</v>
      </c>
      <c r="G103" s="16">
        <f t="shared" si="24"/>
        <v>788624.35629676958</v>
      </c>
      <c r="H103" s="14">
        <f t="shared" si="25"/>
        <v>63977.683444857852</v>
      </c>
      <c r="I103" s="15">
        <f t="shared" si="26"/>
        <v>996081.79718305066</v>
      </c>
      <c r="J103" s="14">
        <f t="shared" si="27"/>
        <v>959665.2516728678</v>
      </c>
      <c r="K103" s="21">
        <f t="shared" si="28"/>
        <v>1955747.0488559185</v>
      </c>
      <c r="M103" s="33">
        <f t="shared" si="34"/>
        <v>3546440.2676588628</v>
      </c>
      <c r="N103" s="30">
        <f>(I-Service_Fee)/12*M103</f>
        <v>22165.251672867889</v>
      </c>
      <c r="O103" s="35">
        <f t="shared" si="29"/>
        <v>996081.79718305066</v>
      </c>
      <c r="P103" s="33">
        <f t="shared" si="42"/>
        <v>50000000</v>
      </c>
      <c r="Q103" s="30">
        <f>(I-Service_Fee)/12*P103</f>
        <v>312500</v>
      </c>
      <c r="R103" s="34">
        <f t="shared" si="30"/>
        <v>0</v>
      </c>
      <c r="S103" s="33">
        <f t="shared" si="35"/>
        <v>62500000</v>
      </c>
      <c r="T103" s="30">
        <f>(I-Service_Fee)/12*S103</f>
        <v>390624.99999999994</v>
      </c>
      <c r="U103" s="35">
        <f t="shared" si="31"/>
        <v>0</v>
      </c>
      <c r="V103" s="34">
        <f t="shared" si="36"/>
        <v>37500000</v>
      </c>
      <c r="W103" s="30">
        <f>(I-Service_Fee)/12*V103</f>
        <v>234374.99999999997</v>
      </c>
      <c r="X103" s="35">
        <f t="shared" si="37"/>
        <v>0</v>
      </c>
      <c r="Y103" s="32"/>
      <c r="Z103" s="32">
        <f t="shared" si="43"/>
        <v>93</v>
      </c>
      <c r="AA103" s="32">
        <f t="shared" si="38"/>
        <v>1018247.0488559186</v>
      </c>
      <c r="AB103" s="32">
        <f t="shared" si="39"/>
        <v>312500</v>
      </c>
      <c r="AC103" s="32">
        <f t="shared" si="40"/>
        <v>390624.99999999994</v>
      </c>
      <c r="AD103" s="32">
        <f t="shared" si="41"/>
        <v>234374.99999999997</v>
      </c>
    </row>
    <row r="104" spans="1:30" ht="15.75" thickBot="1" x14ac:dyDescent="0.3">
      <c r="A104" s="7">
        <v>94</v>
      </c>
      <c r="B104" s="14">
        <f t="shared" si="32"/>
        <v>152550358.47047579</v>
      </c>
      <c r="C104" s="19">
        <f t="shared" si="33"/>
        <v>1224768.810972956</v>
      </c>
      <c r="D104" s="14">
        <f t="shared" si="22"/>
        <v>1017002.389803172</v>
      </c>
      <c r="E104" s="15">
        <f t="shared" si="23"/>
        <v>207766.42116978404</v>
      </c>
      <c r="F104" s="17">
        <f>IF(time&lt;=30,1-(1-$F$3*time/30)^(1/12),1-(1-$F$3)^(1/12))</f>
        <v>5.1430128318229462E-3</v>
      </c>
      <c r="G104" s="16">
        <f t="shared" si="24"/>
        <v>783499.90574274911</v>
      </c>
      <c r="H104" s="14">
        <f t="shared" si="25"/>
        <v>63562.649362698248</v>
      </c>
      <c r="I104" s="15">
        <f t="shared" si="26"/>
        <v>991266.32691253314</v>
      </c>
      <c r="J104" s="14">
        <f t="shared" si="27"/>
        <v>953439.74044047378</v>
      </c>
      <c r="K104" s="21">
        <f t="shared" si="28"/>
        <v>1944706.0673530069</v>
      </c>
      <c r="M104" s="33">
        <f t="shared" si="34"/>
        <v>2550358.470475812</v>
      </c>
      <c r="N104" s="30">
        <f>(I-Service_Fee)/12*M104</f>
        <v>15939.740440473823</v>
      </c>
      <c r="O104" s="35">
        <f t="shared" si="29"/>
        <v>991266.32691253314</v>
      </c>
      <c r="P104" s="33">
        <f t="shared" si="42"/>
        <v>50000000</v>
      </c>
      <c r="Q104" s="30">
        <f>(I-Service_Fee)/12*P104</f>
        <v>312500</v>
      </c>
      <c r="R104" s="34">
        <f t="shared" si="30"/>
        <v>0</v>
      </c>
      <c r="S104" s="33">
        <f t="shared" si="35"/>
        <v>62500000</v>
      </c>
      <c r="T104" s="30">
        <f>(I-Service_Fee)/12*S104</f>
        <v>390624.99999999994</v>
      </c>
      <c r="U104" s="35">
        <f t="shared" si="31"/>
        <v>0</v>
      </c>
      <c r="V104" s="34">
        <f t="shared" si="36"/>
        <v>37500000</v>
      </c>
      <c r="W104" s="30">
        <f>(I-Service_Fee)/12*V104</f>
        <v>234374.99999999997</v>
      </c>
      <c r="X104" s="35">
        <f t="shared" si="37"/>
        <v>0</v>
      </c>
      <c r="Y104" s="32"/>
      <c r="Z104" s="32">
        <f t="shared" si="43"/>
        <v>94</v>
      </c>
      <c r="AA104" s="32">
        <f t="shared" si="38"/>
        <v>1007206.0673530069</v>
      </c>
      <c r="AB104" s="32">
        <f t="shared" si="39"/>
        <v>312500</v>
      </c>
      <c r="AC104" s="32">
        <f t="shared" si="40"/>
        <v>390624.99999999994</v>
      </c>
      <c r="AD104" s="32">
        <f t="shared" si="41"/>
        <v>234374.99999999997</v>
      </c>
    </row>
    <row r="105" spans="1:30" ht="15.75" thickBot="1" x14ac:dyDescent="0.3">
      <c r="A105" s="7">
        <v>95</v>
      </c>
      <c r="B105" s="14">
        <f t="shared" si="32"/>
        <v>151559092.14356327</v>
      </c>
      <c r="C105" s="19">
        <f t="shared" si="33"/>
        <v>1218469.8092621057</v>
      </c>
      <c r="D105" s="14">
        <f t="shared" si="22"/>
        <v>1010393.9476237552</v>
      </c>
      <c r="E105" s="15">
        <f t="shared" si="23"/>
        <v>208075.86163835053</v>
      </c>
      <c r="F105" s="17">
        <f>IF(time&lt;=30,1-(1-$F$3*time/30)^(1/12),1-(1-$F$3)^(1/12))</f>
        <v>5.1430128318229462E-3</v>
      </c>
      <c r="G105" s="16">
        <f t="shared" si="24"/>
        <v>778400.21884738363</v>
      </c>
      <c r="H105" s="14">
        <f t="shared" si="25"/>
        <v>63149.6217264847</v>
      </c>
      <c r="I105" s="15">
        <f t="shared" si="26"/>
        <v>986476.08048573416</v>
      </c>
      <c r="J105" s="14">
        <f t="shared" si="27"/>
        <v>947244.32589727046</v>
      </c>
      <c r="K105" s="21">
        <f t="shared" si="28"/>
        <v>1933720.4063830045</v>
      </c>
      <c r="M105" s="33">
        <f t="shared" si="34"/>
        <v>1559092.143563279</v>
      </c>
      <c r="N105" s="30">
        <f>(I-Service_Fee)/12*M105</f>
        <v>9744.3258972704934</v>
      </c>
      <c r="O105" s="35">
        <f t="shared" si="29"/>
        <v>986476.08048573416</v>
      </c>
      <c r="P105" s="33">
        <f t="shared" si="42"/>
        <v>50000000</v>
      </c>
      <c r="Q105" s="30">
        <f>(I-Service_Fee)/12*P105</f>
        <v>312500</v>
      </c>
      <c r="R105" s="34">
        <f t="shared" si="30"/>
        <v>0</v>
      </c>
      <c r="S105" s="33">
        <f t="shared" si="35"/>
        <v>62500000</v>
      </c>
      <c r="T105" s="30">
        <f>(I-Service_Fee)/12*S105</f>
        <v>390624.99999999994</v>
      </c>
      <c r="U105" s="35">
        <f t="shared" si="31"/>
        <v>0</v>
      </c>
      <c r="V105" s="34">
        <f t="shared" si="36"/>
        <v>37500000</v>
      </c>
      <c r="W105" s="30">
        <f>(I-Service_Fee)/12*V105</f>
        <v>234374.99999999997</v>
      </c>
      <c r="X105" s="35">
        <f t="shared" si="37"/>
        <v>0</v>
      </c>
      <c r="Y105" s="32"/>
      <c r="Z105" s="32">
        <f t="shared" si="43"/>
        <v>95</v>
      </c>
      <c r="AA105" s="32">
        <f t="shared" si="38"/>
        <v>996220.40638300462</v>
      </c>
      <c r="AB105" s="32">
        <f t="shared" si="39"/>
        <v>312500</v>
      </c>
      <c r="AC105" s="32">
        <f t="shared" si="40"/>
        <v>390624.99999999994</v>
      </c>
      <c r="AD105" s="32">
        <f t="shared" si="41"/>
        <v>234374.99999999997</v>
      </c>
    </row>
    <row r="106" spans="1:30" ht="15.75" thickBot="1" x14ac:dyDescent="0.3">
      <c r="A106" s="7">
        <v>96</v>
      </c>
      <c r="B106" s="14">
        <f t="shared" si="32"/>
        <v>150572616.06307754</v>
      </c>
      <c r="C106" s="19">
        <f t="shared" si="33"/>
        <v>1212203.2033978822</v>
      </c>
      <c r="D106" s="14">
        <f t="shared" si="22"/>
        <v>1003817.440420517</v>
      </c>
      <c r="E106" s="15">
        <f t="shared" si="23"/>
        <v>208385.76297736517</v>
      </c>
      <c r="F106" s="17">
        <f>IF(time&lt;=30,1-(1-$F$3*time/30)^(1/12),1-(1-$F$3)^(1/12))</f>
        <v>5.1430128318229462E-3</v>
      </c>
      <c r="G106" s="16">
        <f t="shared" si="24"/>
        <v>773325.16588059592</v>
      </c>
      <c r="H106" s="14">
        <f t="shared" si="25"/>
        <v>62738.590026282305</v>
      </c>
      <c r="I106" s="15">
        <f t="shared" si="26"/>
        <v>981710.92885796109</v>
      </c>
      <c r="J106" s="14">
        <f t="shared" si="27"/>
        <v>941078.85039423464</v>
      </c>
      <c r="K106" s="21">
        <f t="shared" si="28"/>
        <v>1922789.7792521957</v>
      </c>
      <c r="M106" s="33">
        <f t="shared" si="34"/>
        <v>572616.06307754479</v>
      </c>
      <c r="N106" s="30">
        <f>(I-Service_Fee)/12*M106</f>
        <v>3578.8503942346547</v>
      </c>
      <c r="O106" s="35">
        <f>MIN(M106,I106)</f>
        <v>572616.06307754479</v>
      </c>
      <c r="P106" s="33">
        <f t="shared" si="42"/>
        <v>50000000</v>
      </c>
      <c r="Q106" s="30">
        <f>(I-Service_Fee)/12*P106</f>
        <v>312500</v>
      </c>
      <c r="R106" s="34">
        <f t="shared" si="30"/>
        <v>409094.86578041629</v>
      </c>
      <c r="S106" s="33">
        <f t="shared" si="35"/>
        <v>62500000</v>
      </c>
      <c r="T106" s="30">
        <f>(I-Service_Fee)/12*S106</f>
        <v>390624.99999999994</v>
      </c>
      <c r="U106" s="35">
        <f t="shared" si="31"/>
        <v>0</v>
      </c>
      <c r="V106" s="34">
        <f t="shared" si="36"/>
        <v>37500000</v>
      </c>
      <c r="W106" s="30">
        <f>(I-Service_Fee)/12*V106</f>
        <v>234374.99999999997</v>
      </c>
      <c r="X106" s="35">
        <f t="shared" si="37"/>
        <v>0</v>
      </c>
      <c r="Y106" s="32"/>
      <c r="Z106" s="32">
        <f t="shared" si="43"/>
        <v>96</v>
      </c>
      <c r="AA106" s="32">
        <f t="shared" si="38"/>
        <v>576194.91347177944</v>
      </c>
      <c r="AB106" s="32">
        <f t="shared" si="39"/>
        <v>721594.86578041629</v>
      </c>
      <c r="AC106" s="32">
        <f t="shared" si="40"/>
        <v>390624.99999999994</v>
      </c>
      <c r="AD106" s="32">
        <f t="shared" si="41"/>
        <v>234374.99999999997</v>
      </c>
    </row>
    <row r="107" spans="1:30" ht="15.75" thickBot="1" x14ac:dyDescent="0.3">
      <c r="A107" s="7">
        <v>97</v>
      </c>
      <c r="B107" s="14">
        <f t="shared" si="32"/>
        <v>149590905.13421959</v>
      </c>
      <c r="C107" s="19">
        <f t="shared" si="33"/>
        <v>1205968.8267680297</v>
      </c>
      <c r="D107" s="14">
        <f t="shared" si="22"/>
        <v>997272.70089479734</v>
      </c>
      <c r="E107" s="15">
        <f t="shared" si="23"/>
        <v>208696.12587323238</v>
      </c>
      <c r="F107" s="17">
        <f>IF(time&lt;=30,1-(1-$F$3*time/30)^(1/12),1-(1-$F$3)^(1/12))</f>
        <v>5.1430128318229462E-3</v>
      </c>
      <c r="G107" s="16">
        <f t="shared" si="24"/>
        <v>768274.6177759826</v>
      </c>
      <c r="H107" s="14">
        <f t="shared" si="25"/>
        <v>62329.543805924826</v>
      </c>
      <c r="I107" s="15">
        <f t="shared" si="26"/>
        <v>976970.74364921497</v>
      </c>
      <c r="J107" s="14">
        <f t="shared" si="27"/>
        <v>934943.15708887251</v>
      </c>
      <c r="K107" s="21">
        <f t="shared" si="28"/>
        <v>1911913.9007380875</v>
      </c>
      <c r="M107" s="33">
        <f t="shared" si="34"/>
        <v>0</v>
      </c>
      <c r="N107" s="30">
        <f>(I-Service_Fee)/12*M107</f>
        <v>0</v>
      </c>
      <c r="O107" s="35">
        <f t="shared" si="29"/>
        <v>0</v>
      </c>
      <c r="P107" s="33">
        <f t="shared" si="42"/>
        <v>49590905.134219587</v>
      </c>
      <c r="Q107" s="30">
        <f>(I-Service_Fee)/12*P107</f>
        <v>309943.15708887239</v>
      </c>
      <c r="R107" s="34">
        <f t="shared" si="30"/>
        <v>976970.74364921497</v>
      </c>
      <c r="S107" s="33">
        <f t="shared" si="35"/>
        <v>62500000</v>
      </c>
      <c r="T107" s="30">
        <f>(I-Service_Fee)/12*S107</f>
        <v>390624.99999999994</v>
      </c>
      <c r="U107" s="35">
        <f t="shared" si="31"/>
        <v>0</v>
      </c>
      <c r="V107" s="34">
        <f t="shared" si="36"/>
        <v>37500000</v>
      </c>
      <c r="W107" s="30">
        <f>(I-Service_Fee)/12*V107</f>
        <v>234374.99999999997</v>
      </c>
      <c r="X107" s="35">
        <f t="shared" si="37"/>
        <v>0</v>
      </c>
      <c r="Y107" s="32"/>
      <c r="Z107" s="32">
        <f t="shared" si="43"/>
        <v>97</v>
      </c>
      <c r="AA107" s="32">
        <f t="shared" si="38"/>
        <v>0</v>
      </c>
      <c r="AB107" s="32">
        <f t="shared" si="39"/>
        <v>1286913.9007380875</v>
      </c>
      <c r="AC107" s="32">
        <f t="shared" si="40"/>
        <v>390624.99999999994</v>
      </c>
      <c r="AD107" s="32">
        <f t="shared" si="41"/>
        <v>234374.99999999997</v>
      </c>
    </row>
    <row r="108" spans="1:30" ht="15.75" thickBot="1" x14ac:dyDescent="0.3">
      <c r="A108" s="7">
        <v>98</v>
      </c>
      <c r="B108" s="14">
        <f t="shared" si="32"/>
        <v>148613934.39057037</v>
      </c>
      <c r="C108" s="19">
        <f t="shared" si="33"/>
        <v>1199766.5136171833</v>
      </c>
      <c r="D108" s="14">
        <f t="shared" si="22"/>
        <v>990759.56260380254</v>
      </c>
      <c r="E108" s="15">
        <f t="shared" si="23"/>
        <v>209006.95101338078</v>
      </c>
      <c r="F108" s="17">
        <f>IF(time&lt;=30,1-(1-$F$3*time/30)^(1/12),1-(1-$F$3)^(1/12))</f>
        <v>5.1430128318229462E-3</v>
      </c>
      <c r="G108" s="16">
        <f t="shared" si="24"/>
        <v>763248.4461273948</v>
      </c>
      <c r="H108" s="14">
        <f t="shared" si="25"/>
        <v>61922.472662737659</v>
      </c>
      <c r="I108" s="15">
        <f t="shared" si="26"/>
        <v>972255.39714077557</v>
      </c>
      <c r="J108" s="14">
        <f t="shared" si="27"/>
        <v>928837.08994106483</v>
      </c>
      <c r="K108" s="21">
        <f t="shared" si="28"/>
        <v>1901092.4870818404</v>
      </c>
      <c r="M108" s="33">
        <f t="shared" si="34"/>
        <v>0</v>
      </c>
      <c r="N108" s="30">
        <f>(I-Service_Fee)/12*M108</f>
        <v>0</v>
      </c>
      <c r="O108" s="35">
        <f t="shared" si="29"/>
        <v>0</v>
      </c>
      <c r="P108" s="33">
        <f t="shared" si="42"/>
        <v>48613934.390570372</v>
      </c>
      <c r="Q108" s="30">
        <f>(I-Service_Fee)/12*P108</f>
        <v>303837.08994106483</v>
      </c>
      <c r="R108" s="34">
        <f t="shared" si="30"/>
        <v>972255.39714077557</v>
      </c>
      <c r="S108" s="33">
        <f t="shared" si="35"/>
        <v>62500000</v>
      </c>
      <c r="T108" s="30">
        <f>(I-Service_Fee)/12*S108</f>
        <v>390624.99999999994</v>
      </c>
      <c r="U108" s="35">
        <f t="shared" si="31"/>
        <v>0</v>
      </c>
      <c r="V108" s="34">
        <f t="shared" si="36"/>
        <v>37500000</v>
      </c>
      <c r="W108" s="30">
        <f>(I-Service_Fee)/12*V108</f>
        <v>234374.99999999997</v>
      </c>
      <c r="X108" s="35">
        <f t="shared" si="37"/>
        <v>0</v>
      </c>
      <c r="Y108" s="32"/>
      <c r="Z108" s="32">
        <f t="shared" si="43"/>
        <v>98</v>
      </c>
      <c r="AA108" s="32">
        <f t="shared" si="38"/>
        <v>0</v>
      </c>
      <c r="AB108" s="32">
        <f t="shared" si="39"/>
        <v>1276092.4870818404</v>
      </c>
      <c r="AC108" s="32">
        <f t="shared" si="40"/>
        <v>390624.99999999994</v>
      </c>
      <c r="AD108" s="32">
        <f t="shared" si="41"/>
        <v>234374.99999999997</v>
      </c>
    </row>
    <row r="109" spans="1:30" ht="15.75" thickBot="1" x14ac:dyDescent="0.3">
      <c r="A109" s="7">
        <v>99</v>
      </c>
      <c r="B109" s="14">
        <f t="shared" si="32"/>
        <v>147641678.9934296</v>
      </c>
      <c r="C109" s="19">
        <f t="shared" si="33"/>
        <v>1193596.0990424589</v>
      </c>
      <c r="D109" s="14">
        <f t="shared" si="22"/>
        <v>984277.85995619744</v>
      </c>
      <c r="E109" s="15">
        <f t="shared" si="23"/>
        <v>209318.23908626148</v>
      </c>
      <c r="F109" s="17">
        <f>IF(time&lt;=30,1-(1-$F$3*time/30)^(1/12),1-(1-$F$3)^(1/12))</f>
        <v>5.1430128318229462E-3</v>
      </c>
      <c r="G109" s="16">
        <f t="shared" si="24"/>
        <v>758246.52318553755</v>
      </c>
      <c r="H109" s="14">
        <f t="shared" si="25"/>
        <v>61517.366247262333</v>
      </c>
      <c r="I109" s="15">
        <f t="shared" si="26"/>
        <v>967564.76227179903</v>
      </c>
      <c r="J109" s="14">
        <f t="shared" si="27"/>
        <v>922760.4937089351</v>
      </c>
      <c r="K109" s="21">
        <f t="shared" si="28"/>
        <v>1890325.2559807342</v>
      </c>
      <c r="M109" s="33">
        <f t="shared" si="34"/>
        <v>0</v>
      </c>
      <c r="N109" s="30">
        <f>(I-Service_Fee)/12*M109</f>
        <v>0</v>
      </c>
      <c r="O109" s="35">
        <f t="shared" si="29"/>
        <v>0</v>
      </c>
      <c r="P109" s="33">
        <f t="shared" si="42"/>
        <v>47641678.993429594</v>
      </c>
      <c r="Q109" s="30">
        <f>(I-Service_Fee)/12*P109</f>
        <v>297760.49370893493</v>
      </c>
      <c r="R109" s="34">
        <f t="shared" si="30"/>
        <v>967564.76227179903</v>
      </c>
      <c r="S109" s="33">
        <f t="shared" si="35"/>
        <v>62500000</v>
      </c>
      <c r="T109" s="30">
        <f>(I-Service_Fee)/12*S109</f>
        <v>390624.99999999994</v>
      </c>
      <c r="U109" s="35">
        <f t="shared" si="31"/>
        <v>0</v>
      </c>
      <c r="V109" s="34">
        <f t="shared" si="36"/>
        <v>37500000</v>
      </c>
      <c r="W109" s="30">
        <f>(I-Service_Fee)/12*V109</f>
        <v>234374.99999999997</v>
      </c>
      <c r="X109" s="35">
        <f t="shared" si="37"/>
        <v>0</v>
      </c>
      <c r="Y109" s="32"/>
      <c r="Z109" s="32">
        <f t="shared" si="43"/>
        <v>99</v>
      </c>
      <c r="AA109" s="32">
        <f t="shared" si="38"/>
        <v>0</v>
      </c>
      <c r="AB109" s="32">
        <f t="shared" si="39"/>
        <v>1265325.255980734</v>
      </c>
      <c r="AC109" s="32">
        <f t="shared" si="40"/>
        <v>390624.99999999994</v>
      </c>
      <c r="AD109" s="32">
        <f t="shared" si="41"/>
        <v>234374.99999999997</v>
      </c>
    </row>
    <row r="110" spans="1:30" ht="15.75" thickBot="1" x14ac:dyDescent="0.3">
      <c r="A110" s="7">
        <v>100</v>
      </c>
      <c r="B110" s="14">
        <f t="shared" si="32"/>
        <v>146674114.23115781</v>
      </c>
      <c r="C110" s="19">
        <f t="shared" si="33"/>
        <v>1187457.4189890695</v>
      </c>
      <c r="D110" s="14">
        <f t="shared" si="22"/>
        <v>977827.42820771877</v>
      </c>
      <c r="E110" s="15">
        <f t="shared" si="23"/>
        <v>209629.99078135076</v>
      </c>
      <c r="F110" s="17">
        <f>IF(time&lt;=30,1-(1-$F$3*time/30)^(1/12),1-(1-$F$3)^(1/12))</f>
        <v>5.1430128318229462E-3</v>
      </c>
      <c r="G110" s="16">
        <f t="shared" si="24"/>
        <v>753268.72185458592</v>
      </c>
      <c r="H110" s="14">
        <f t="shared" si="25"/>
        <v>61114.214262982423</v>
      </c>
      <c r="I110" s="15">
        <f t="shared" si="26"/>
        <v>962898.71263593668</v>
      </c>
      <c r="J110" s="14">
        <f t="shared" si="27"/>
        <v>916713.2139447364</v>
      </c>
      <c r="K110" s="21">
        <f t="shared" si="28"/>
        <v>1879611.9265806731</v>
      </c>
      <c r="M110" s="33">
        <f t="shared" si="34"/>
        <v>0</v>
      </c>
      <c r="N110" s="30">
        <f>(I-Service_Fee)/12*M110</f>
        <v>0</v>
      </c>
      <c r="O110" s="35">
        <f t="shared" si="29"/>
        <v>0</v>
      </c>
      <c r="P110" s="33">
        <f t="shared" si="42"/>
        <v>46674114.231157795</v>
      </c>
      <c r="Q110" s="30">
        <f>(I-Service_Fee)/12*P110</f>
        <v>291713.21394473617</v>
      </c>
      <c r="R110" s="34">
        <f t="shared" si="30"/>
        <v>962898.71263593668</v>
      </c>
      <c r="S110" s="33">
        <f t="shared" si="35"/>
        <v>62500000</v>
      </c>
      <c r="T110" s="30">
        <f>(I-Service_Fee)/12*S110</f>
        <v>390624.99999999994</v>
      </c>
      <c r="U110" s="35">
        <f t="shared" si="31"/>
        <v>0</v>
      </c>
      <c r="V110" s="34">
        <f t="shared" si="36"/>
        <v>37500000</v>
      </c>
      <c r="W110" s="30">
        <f>(I-Service_Fee)/12*V110</f>
        <v>234374.99999999997</v>
      </c>
      <c r="X110" s="35">
        <f t="shared" si="37"/>
        <v>0</v>
      </c>
      <c r="Y110" s="32"/>
      <c r="Z110" s="32">
        <f t="shared" si="43"/>
        <v>100</v>
      </c>
      <c r="AA110" s="32">
        <f t="shared" si="38"/>
        <v>0</v>
      </c>
      <c r="AB110" s="32">
        <f t="shared" si="39"/>
        <v>1254611.9265806729</v>
      </c>
      <c r="AC110" s="32">
        <f t="shared" si="40"/>
        <v>390624.99999999994</v>
      </c>
      <c r="AD110" s="32">
        <f t="shared" si="41"/>
        <v>234374.99999999997</v>
      </c>
    </row>
    <row r="111" spans="1:30" ht="15.75" thickBot="1" x14ac:dyDescent="0.3">
      <c r="A111" s="7">
        <v>101</v>
      </c>
      <c r="B111" s="14">
        <f t="shared" si="32"/>
        <v>145711215.51852188</v>
      </c>
      <c r="C111" s="19">
        <f t="shared" si="33"/>
        <v>1181350.3102459656</v>
      </c>
      <c r="D111" s="14">
        <f t="shared" si="22"/>
        <v>971408.10345681256</v>
      </c>
      <c r="E111" s="15">
        <f t="shared" si="23"/>
        <v>209942.20678915305</v>
      </c>
      <c r="F111" s="17">
        <f>IF(time&lt;=30,1-(1-$F$3*time/30)^(1/12),1-(1-$F$3)^(1/12))</f>
        <v>5.1430128318229462E-3</v>
      </c>
      <c r="G111" s="16">
        <f t="shared" si="24"/>
        <v>748314.9156888189</v>
      </c>
      <c r="H111" s="14">
        <f t="shared" si="25"/>
        <v>60713.006466050778</v>
      </c>
      <c r="I111" s="15">
        <f t="shared" si="26"/>
        <v>958257.12247797195</v>
      </c>
      <c r="J111" s="14">
        <f t="shared" si="27"/>
        <v>910695.09699076181</v>
      </c>
      <c r="K111" s="21">
        <f t="shared" si="28"/>
        <v>1868952.2194687338</v>
      </c>
      <c r="M111" s="33">
        <f t="shared" si="34"/>
        <v>0</v>
      </c>
      <c r="N111" s="30">
        <f>(I-Service_Fee)/12*M111</f>
        <v>0</v>
      </c>
      <c r="O111" s="35">
        <f t="shared" si="29"/>
        <v>0</v>
      </c>
      <c r="P111" s="33">
        <f t="shared" si="42"/>
        <v>45711215.51852186</v>
      </c>
      <c r="Q111" s="30">
        <f>(I-Service_Fee)/12*P111</f>
        <v>285695.09699076158</v>
      </c>
      <c r="R111" s="34">
        <f t="shared" si="30"/>
        <v>958257.12247797195</v>
      </c>
      <c r="S111" s="33">
        <f t="shared" si="35"/>
        <v>62500000</v>
      </c>
      <c r="T111" s="30">
        <f>(I-Service_Fee)/12*S111</f>
        <v>390624.99999999994</v>
      </c>
      <c r="U111" s="35">
        <f t="shared" si="31"/>
        <v>0</v>
      </c>
      <c r="V111" s="34">
        <f t="shared" si="36"/>
        <v>37500000</v>
      </c>
      <c r="W111" s="30">
        <f>(I-Service_Fee)/12*V111</f>
        <v>234374.99999999997</v>
      </c>
      <c r="X111" s="35">
        <f t="shared" si="37"/>
        <v>0</v>
      </c>
      <c r="Y111" s="32"/>
      <c r="Z111" s="32">
        <f t="shared" si="43"/>
        <v>101</v>
      </c>
      <c r="AA111" s="32">
        <f t="shared" si="38"/>
        <v>0</v>
      </c>
      <c r="AB111" s="32">
        <f t="shared" si="39"/>
        <v>1243952.2194687335</v>
      </c>
      <c r="AC111" s="32">
        <f t="shared" si="40"/>
        <v>390624.99999999994</v>
      </c>
      <c r="AD111" s="32">
        <f t="shared" si="41"/>
        <v>234374.99999999997</v>
      </c>
    </row>
    <row r="112" spans="1:30" ht="15.75" thickBot="1" x14ac:dyDescent="0.3">
      <c r="A112" s="7">
        <v>102</v>
      </c>
      <c r="B112" s="14">
        <f t="shared" si="32"/>
        <v>144752958.3960439</v>
      </c>
      <c r="C112" s="19">
        <f t="shared" si="33"/>
        <v>1175274.6104414924</v>
      </c>
      <c r="D112" s="14">
        <f t="shared" si="22"/>
        <v>965019.72264029272</v>
      </c>
      <c r="E112" s="15">
        <f t="shared" si="23"/>
        <v>210254.88780119969</v>
      </c>
      <c r="F112" s="17">
        <f>IF(time&lt;=30,1-(1-$F$3*time/30)^(1/12),1-(1-$F$3)^(1/12))</f>
        <v>5.1430128318229462E-3</v>
      </c>
      <c r="G112" s="16">
        <f t="shared" si="24"/>
        <v>743384.97888927173</v>
      </c>
      <c r="H112" s="14">
        <f t="shared" si="25"/>
        <v>60313.732665018295</v>
      </c>
      <c r="I112" s="15">
        <f t="shared" si="26"/>
        <v>953639.86669047142</v>
      </c>
      <c r="J112" s="14">
        <f t="shared" si="27"/>
        <v>904705.98997527442</v>
      </c>
      <c r="K112" s="21">
        <f t="shared" si="28"/>
        <v>1858345.8566657458</v>
      </c>
      <c r="M112" s="33">
        <f t="shared" si="34"/>
        <v>0</v>
      </c>
      <c r="N112" s="30">
        <f>(I-Service_Fee)/12*M112</f>
        <v>0</v>
      </c>
      <c r="O112" s="35">
        <f t="shared" si="29"/>
        <v>0</v>
      </c>
      <c r="P112" s="33">
        <f t="shared" si="42"/>
        <v>44752958.396043889</v>
      </c>
      <c r="Q112" s="30">
        <f>(I-Service_Fee)/12*P112</f>
        <v>279705.98997527431</v>
      </c>
      <c r="R112" s="34">
        <f t="shared" si="30"/>
        <v>953639.86669047142</v>
      </c>
      <c r="S112" s="33">
        <f t="shared" si="35"/>
        <v>62500000</v>
      </c>
      <c r="T112" s="30">
        <f>(I-Service_Fee)/12*S112</f>
        <v>390624.99999999994</v>
      </c>
      <c r="U112" s="35">
        <f t="shared" si="31"/>
        <v>0</v>
      </c>
      <c r="V112" s="34">
        <f t="shared" si="36"/>
        <v>37500000</v>
      </c>
      <c r="W112" s="30">
        <f>(I-Service_Fee)/12*V112</f>
        <v>234374.99999999997</v>
      </c>
      <c r="X112" s="35">
        <f t="shared" si="37"/>
        <v>0</v>
      </c>
      <c r="Y112" s="32"/>
      <c r="Z112" s="32">
        <f t="shared" si="43"/>
        <v>102</v>
      </c>
      <c r="AA112" s="32">
        <f t="shared" si="38"/>
        <v>0</v>
      </c>
      <c r="AB112" s="32">
        <f t="shared" si="39"/>
        <v>1233345.8566657458</v>
      </c>
      <c r="AC112" s="32">
        <f t="shared" si="40"/>
        <v>390624.99999999994</v>
      </c>
      <c r="AD112" s="32">
        <f t="shared" si="41"/>
        <v>234374.99999999997</v>
      </c>
    </row>
    <row r="113" spans="1:30" ht="15.75" thickBot="1" x14ac:dyDescent="0.3">
      <c r="A113" s="7">
        <v>103</v>
      </c>
      <c r="B113" s="14">
        <f t="shared" si="32"/>
        <v>143799318.52935344</v>
      </c>
      <c r="C113" s="19">
        <f t="shared" si="33"/>
        <v>1169230.1580390763</v>
      </c>
      <c r="D113" s="14">
        <f t="shared" si="22"/>
        <v>958662.12352902303</v>
      </c>
      <c r="E113" s="15">
        <f t="shared" si="23"/>
        <v>210568.03451005323</v>
      </c>
      <c r="F113" s="17">
        <f>IF(time&lt;=30,1-(1-$F$3*time/30)^(1/12),1-(1-$F$3)^(1/12))</f>
        <v>5.1430128318229462E-3</v>
      </c>
      <c r="G113" s="16">
        <f t="shared" si="24"/>
        <v>738478.78630040295</v>
      </c>
      <c r="H113" s="14">
        <f t="shared" si="25"/>
        <v>59916.382720563939</v>
      </c>
      <c r="I113" s="15">
        <f t="shared" si="26"/>
        <v>949046.82081045618</v>
      </c>
      <c r="J113" s="14">
        <f t="shared" si="27"/>
        <v>898745.74080845912</v>
      </c>
      <c r="K113" s="21">
        <f t="shared" si="28"/>
        <v>1847792.5616189153</v>
      </c>
      <c r="M113" s="33">
        <f t="shared" si="34"/>
        <v>0</v>
      </c>
      <c r="N113" s="30">
        <f>(I-Service_Fee)/12*M113</f>
        <v>0</v>
      </c>
      <c r="O113" s="35">
        <f t="shared" si="29"/>
        <v>0</v>
      </c>
      <c r="P113" s="33">
        <f t="shared" si="42"/>
        <v>43799318.529353417</v>
      </c>
      <c r="Q113" s="30">
        <f>(I-Service_Fee)/12*P113</f>
        <v>273745.74080845882</v>
      </c>
      <c r="R113" s="34">
        <f t="shared" si="30"/>
        <v>949046.82081045618</v>
      </c>
      <c r="S113" s="33">
        <f t="shared" si="35"/>
        <v>62500000</v>
      </c>
      <c r="T113" s="30">
        <f>(I-Service_Fee)/12*S113</f>
        <v>390624.99999999994</v>
      </c>
      <c r="U113" s="35">
        <f t="shared" si="31"/>
        <v>0</v>
      </c>
      <c r="V113" s="34">
        <f t="shared" si="36"/>
        <v>37500000</v>
      </c>
      <c r="W113" s="30">
        <f>(I-Service_Fee)/12*V113</f>
        <v>234374.99999999997</v>
      </c>
      <c r="X113" s="35">
        <f t="shared" si="37"/>
        <v>0</v>
      </c>
      <c r="Y113" s="32"/>
      <c r="Z113" s="32">
        <f t="shared" si="43"/>
        <v>103</v>
      </c>
      <c r="AA113" s="32">
        <f t="shared" si="38"/>
        <v>0</v>
      </c>
      <c r="AB113" s="32">
        <f t="shared" si="39"/>
        <v>1222792.5616189151</v>
      </c>
      <c r="AC113" s="32">
        <f t="shared" si="40"/>
        <v>390624.99999999994</v>
      </c>
      <c r="AD113" s="32">
        <f t="shared" si="41"/>
        <v>234374.99999999997</v>
      </c>
    </row>
    <row r="114" spans="1:30" ht="15.75" thickBot="1" x14ac:dyDescent="0.3">
      <c r="A114" s="7">
        <v>104</v>
      </c>
      <c r="B114" s="14">
        <f t="shared" si="32"/>
        <v>142850271.70854297</v>
      </c>
      <c r="C114" s="19">
        <f t="shared" si="33"/>
        <v>1163216.7923329268</v>
      </c>
      <c r="D114" s="14">
        <f t="shared" si="22"/>
        <v>952335.14472361992</v>
      </c>
      <c r="E114" s="15">
        <f t="shared" si="23"/>
        <v>210881.64760930685</v>
      </c>
      <c r="F114" s="17">
        <f>IF(time&lt;=30,1-(1-$F$3*time/30)^(1/12),1-(1-$F$3)^(1/12))</f>
        <v>5.1430128318229462E-3</v>
      </c>
      <c r="G114" s="16">
        <f t="shared" si="24"/>
        <v>733596.21340678039</v>
      </c>
      <c r="H114" s="14">
        <f t="shared" si="25"/>
        <v>59520.946545226238</v>
      </c>
      <c r="I114" s="15">
        <f t="shared" si="26"/>
        <v>944477.86101608723</v>
      </c>
      <c r="J114" s="14">
        <f t="shared" si="27"/>
        <v>892814.19817839365</v>
      </c>
      <c r="K114" s="21">
        <f t="shared" si="28"/>
        <v>1837292.059194481</v>
      </c>
      <c r="M114" s="33">
        <f t="shared" si="34"/>
        <v>0</v>
      </c>
      <c r="N114" s="30">
        <f>(I-Service_Fee)/12*M114</f>
        <v>0</v>
      </c>
      <c r="O114" s="35">
        <f t="shared" si="29"/>
        <v>0</v>
      </c>
      <c r="P114" s="33">
        <f t="shared" si="42"/>
        <v>42850271.708542958</v>
      </c>
      <c r="Q114" s="30">
        <f>(I-Service_Fee)/12*P114</f>
        <v>267814.19817839348</v>
      </c>
      <c r="R114" s="34">
        <f t="shared" si="30"/>
        <v>944477.86101608723</v>
      </c>
      <c r="S114" s="33">
        <f t="shared" si="35"/>
        <v>62500000</v>
      </c>
      <c r="T114" s="30">
        <f>(I-Service_Fee)/12*S114</f>
        <v>390624.99999999994</v>
      </c>
      <c r="U114" s="35">
        <f t="shared" si="31"/>
        <v>0</v>
      </c>
      <c r="V114" s="34">
        <f t="shared" si="36"/>
        <v>37500000</v>
      </c>
      <c r="W114" s="30">
        <f>(I-Service_Fee)/12*V114</f>
        <v>234374.99999999997</v>
      </c>
      <c r="X114" s="35">
        <f t="shared" si="37"/>
        <v>0</v>
      </c>
      <c r="Y114" s="32"/>
      <c r="Z114" s="32">
        <f t="shared" si="43"/>
        <v>104</v>
      </c>
      <c r="AA114" s="32">
        <f t="shared" si="38"/>
        <v>0</v>
      </c>
      <c r="AB114" s="32">
        <f t="shared" si="39"/>
        <v>1212292.0591944808</v>
      </c>
      <c r="AC114" s="32">
        <f t="shared" si="40"/>
        <v>390624.99999999994</v>
      </c>
      <c r="AD114" s="32">
        <f t="shared" si="41"/>
        <v>234374.99999999997</v>
      </c>
    </row>
    <row r="115" spans="1:30" ht="15.75" thickBot="1" x14ac:dyDescent="0.3">
      <c r="A115" s="7">
        <v>105</v>
      </c>
      <c r="B115" s="14">
        <f t="shared" si="32"/>
        <v>141905793.84752688</v>
      </c>
      <c r="C115" s="19">
        <f t="shared" si="33"/>
        <v>1157234.3534437665</v>
      </c>
      <c r="D115" s="14">
        <f t="shared" si="22"/>
        <v>946038.62565017922</v>
      </c>
      <c r="E115" s="15">
        <f t="shared" si="23"/>
        <v>211195.72779358726</v>
      </c>
      <c r="F115" s="17">
        <f>IF(time&lt;=30,1-(1-$F$3*time/30)^(1/12),1-(1-$F$3)^(1/12))</f>
        <v>5.1430128318229462E-3</v>
      </c>
      <c r="G115" s="16">
        <f t="shared" si="24"/>
        <v>728737.13632978394</v>
      </c>
      <c r="H115" s="14">
        <f t="shared" si="25"/>
        <v>59127.414103136201</v>
      </c>
      <c r="I115" s="15">
        <f t="shared" si="26"/>
        <v>939932.8641233712</v>
      </c>
      <c r="J115" s="14">
        <f t="shared" si="27"/>
        <v>886911.21154704306</v>
      </c>
      <c r="K115" s="21">
        <f t="shared" si="28"/>
        <v>1826844.0756704141</v>
      </c>
      <c r="M115" s="33">
        <f t="shared" si="34"/>
        <v>0</v>
      </c>
      <c r="N115" s="30">
        <f>(I-Service_Fee)/12*M115</f>
        <v>0</v>
      </c>
      <c r="O115" s="35">
        <f t="shared" si="29"/>
        <v>0</v>
      </c>
      <c r="P115" s="33">
        <f t="shared" si="42"/>
        <v>41905793.847526871</v>
      </c>
      <c r="Q115" s="30">
        <f>(I-Service_Fee)/12*P115</f>
        <v>261911.21154704291</v>
      </c>
      <c r="R115" s="34">
        <f t="shared" si="30"/>
        <v>939932.8641233712</v>
      </c>
      <c r="S115" s="33">
        <f t="shared" si="35"/>
        <v>62500000</v>
      </c>
      <c r="T115" s="30">
        <f>(I-Service_Fee)/12*S115</f>
        <v>390624.99999999994</v>
      </c>
      <c r="U115" s="35">
        <f t="shared" si="31"/>
        <v>0</v>
      </c>
      <c r="V115" s="34">
        <f t="shared" si="36"/>
        <v>37500000</v>
      </c>
      <c r="W115" s="30">
        <f>(I-Service_Fee)/12*V115</f>
        <v>234374.99999999997</v>
      </c>
      <c r="X115" s="35">
        <f t="shared" si="37"/>
        <v>0</v>
      </c>
      <c r="Y115" s="32"/>
      <c r="Z115" s="32">
        <f t="shared" si="43"/>
        <v>105</v>
      </c>
      <c r="AA115" s="32">
        <f t="shared" si="38"/>
        <v>0</v>
      </c>
      <c r="AB115" s="32">
        <f t="shared" si="39"/>
        <v>1201844.0756704141</v>
      </c>
      <c r="AC115" s="32">
        <f t="shared" si="40"/>
        <v>390624.99999999994</v>
      </c>
      <c r="AD115" s="32">
        <f t="shared" si="41"/>
        <v>234374.99999999997</v>
      </c>
    </row>
    <row r="116" spans="1:30" ht="15.75" thickBot="1" x14ac:dyDescent="0.3">
      <c r="A116" s="7">
        <v>106</v>
      </c>
      <c r="B116" s="14">
        <f t="shared" si="32"/>
        <v>140965860.9834035</v>
      </c>
      <c r="C116" s="19">
        <f t="shared" si="33"/>
        <v>1151282.6823145789</v>
      </c>
      <c r="D116" s="14">
        <f t="shared" si="22"/>
        <v>939772.4065560234</v>
      </c>
      <c r="E116" s="15">
        <f t="shared" si="23"/>
        <v>211510.27575855551</v>
      </c>
      <c r="F116" s="17">
        <f>IF(time&lt;=30,1-(1-$F$3*time/30)^(1/12),1-(1-$F$3)^(1/12))</f>
        <v>5.1430128318229462E-3</v>
      </c>
      <c r="G116" s="16">
        <f t="shared" si="24"/>
        <v>723901.43182432512</v>
      </c>
      <c r="H116" s="14">
        <f t="shared" si="25"/>
        <v>58735.775409751463</v>
      </c>
      <c r="I116" s="15">
        <f t="shared" si="26"/>
        <v>935411.70758288063</v>
      </c>
      <c r="J116" s="14">
        <f t="shared" si="27"/>
        <v>881036.63114627195</v>
      </c>
      <c r="K116" s="21">
        <f t="shared" si="28"/>
        <v>1816448.3387291525</v>
      </c>
      <c r="M116" s="33">
        <f t="shared" si="34"/>
        <v>0</v>
      </c>
      <c r="N116" s="30">
        <f>(I-Service_Fee)/12*M116</f>
        <v>0</v>
      </c>
      <c r="O116" s="35">
        <f t="shared" si="29"/>
        <v>0</v>
      </c>
      <c r="P116" s="33">
        <f t="shared" si="42"/>
        <v>40965860.983403496</v>
      </c>
      <c r="Q116" s="30">
        <f>(I-Service_Fee)/12*P116</f>
        <v>256036.63114627183</v>
      </c>
      <c r="R116" s="34">
        <f t="shared" si="30"/>
        <v>935411.70758288063</v>
      </c>
      <c r="S116" s="33">
        <f t="shared" si="35"/>
        <v>62500000</v>
      </c>
      <c r="T116" s="30">
        <f>(I-Service_Fee)/12*S116</f>
        <v>390624.99999999994</v>
      </c>
      <c r="U116" s="35">
        <f t="shared" si="31"/>
        <v>0</v>
      </c>
      <c r="V116" s="34">
        <f t="shared" si="36"/>
        <v>37500000</v>
      </c>
      <c r="W116" s="30">
        <f>(I-Service_Fee)/12*V116</f>
        <v>234374.99999999997</v>
      </c>
      <c r="X116" s="35">
        <f t="shared" si="37"/>
        <v>0</v>
      </c>
      <c r="Y116" s="32"/>
      <c r="Z116" s="32">
        <f t="shared" si="43"/>
        <v>106</v>
      </c>
      <c r="AA116" s="32">
        <f t="shared" si="38"/>
        <v>0</v>
      </c>
      <c r="AB116" s="32">
        <f t="shared" si="39"/>
        <v>1191448.3387291525</v>
      </c>
      <c r="AC116" s="32">
        <f t="shared" si="40"/>
        <v>390624.99999999994</v>
      </c>
      <c r="AD116" s="32">
        <f t="shared" si="41"/>
        <v>234374.99999999997</v>
      </c>
    </row>
    <row r="117" spans="1:30" ht="15.75" thickBot="1" x14ac:dyDescent="0.3">
      <c r="A117" s="7">
        <v>107</v>
      </c>
      <c r="B117" s="14">
        <f t="shared" si="32"/>
        <v>140030449.27582061</v>
      </c>
      <c r="C117" s="19">
        <f t="shared" si="33"/>
        <v>1145361.6207063792</v>
      </c>
      <c r="D117" s="14">
        <f t="shared" si="22"/>
        <v>933536.32850547077</v>
      </c>
      <c r="E117" s="15">
        <f t="shared" si="23"/>
        <v>211825.29220090841</v>
      </c>
      <c r="F117" s="17">
        <f>IF(time&lt;=30,1-(1-$F$3*time/30)^(1/12),1-(1-$F$3)^(1/12))</f>
        <v>5.1430128318229462E-3</v>
      </c>
      <c r="G117" s="16">
        <f t="shared" si="24"/>
        <v>719088.97727558366</v>
      </c>
      <c r="H117" s="14">
        <f t="shared" si="25"/>
        <v>58346.020531591923</v>
      </c>
      <c r="I117" s="15">
        <f t="shared" si="26"/>
        <v>930914.26947649207</v>
      </c>
      <c r="J117" s="14">
        <f t="shared" si="27"/>
        <v>875190.30797387881</v>
      </c>
      <c r="K117" s="21">
        <f t="shared" si="28"/>
        <v>1806104.5774503709</v>
      </c>
      <c r="M117" s="33">
        <f t="shared" si="34"/>
        <v>0</v>
      </c>
      <c r="N117" s="30">
        <f>(I-Service_Fee)/12*M117</f>
        <v>0</v>
      </c>
      <c r="O117" s="35">
        <f t="shared" si="29"/>
        <v>0</v>
      </c>
      <c r="P117" s="33">
        <f t="shared" si="42"/>
        <v>40030449.275820613</v>
      </c>
      <c r="Q117" s="30">
        <f>(I-Service_Fee)/12*P117</f>
        <v>250190.30797387881</v>
      </c>
      <c r="R117" s="34">
        <f t="shared" si="30"/>
        <v>930914.26947649207</v>
      </c>
      <c r="S117" s="33">
        <f t="shared" si="35"/>
        <v>62500000</v>
      </c>
      <c r="T117" s="30">
        <f>(I-Service_Fee)/12*S117</f>
        <v>390624.99999999994</v>
      </c>
      <c r="U117" s="35">
        <f t="shared" si="31"/>
        <v>0</v>
      </c>
      <c r="V117" s="34">
        <f t="shared" si="36"/>
        <v>37500000</v>
      </c>
      <c r="W117" s="30">
        <f>(I-Service_Fee)/12*V117</f>
        <v>234374.99999999997</v>
      </c>
      <c r="X117" s="35">
        <f t="shared" si="37"/>
        <v>0</v>
      </c>
      <c r="Y117" s="32"/>
      <c r="Z117" s="32">
        <f t="shared" si="43"/>
        <v>107</v>
      </c>
      <c r="AA117" s="32">
        <f t="shared" si="38"/>
        <v>0</v>
      </c>
      <c r="AB117" s="32">
        <f t="shared" si="39"/>
        <v>1181104.5774503709</v>
      </c>
      <c r="AC117" s="32">
        <f t="shared" si="40"/>
        <v>390624.99999999994</v>
      </c>
      <c r="AD117" s="32">
        <f t="shared" si="41"/>
        <v>234374.99999999997</v>
      </c>
    </row>
    <row r="118" spans="1:30" ht="15.75" thickBot="1" x14ac:dyDescent="0.3">
      <c r="A118" s="7">
        <v>108</v>
      </c>
      <c r="B118" s="14">
        <f t="shared" si="32"/>
        <v>139099535.00634411</v>
      </c>
      <c r="C118" s="19">
        <f t="shared" si="33"/>
        <v>1139471.0111940089</v>
      </c>
      <c r="D118" s="14">
        <f t="shared" si="22"/>
        <v>927330.23337562743</v>
      </c>
      <c r="E118" s="15">
        <f t="shared" si="23"/>
        <v>212140.77781838144</v>
      </c>
      <c r="F118" s="17">
        <f>IF(time&lt;=30,1-(1-$F$3*time/30)^(1/12),1-(1-$F$3)^(1/12))</f>
        <v>5.1430128318229462E-3</v>
      </c>
      <c r="G118" s="16">
        <f t="shared" si="24"/>
        <v>714299.65069576004</v>
      </c>
      <c r="H118" s="14">
        <f t="shared" si="25"/>
        <v>57958.139585976714</v>
      </c>
      <c r="I118" s="15">
        <f t="shared" si="26"/>
        <v>926440.42851414147</v>
      </c>
      <c r="J118" s="14">
        <f t="shared" si="27"/>
        <v>869372.09378965071</v>
      </c>
      <c r="K118" s="21">
        <f t="shared" si="28"/>
        <v>1795812.5223037922</v>
      </c>
      <c r="M118" s="33">
        <f t="shared" si="34"/>
        <v>0</v>
      </c>
      <c r="N118" s="30">
        <f>(I-Service_Fee)/12*M118</f>
        <v>0</v>
      </c>
      <c r="O118" s="35">
        <f t="shared" si="29"/>
        <v>0</v>
      </c>
      <c r="P118" s="33">
        <f t="shared" si="42"/>
        <v>39099535.006344117</v>
      </c>
      <c r="Q118" s="30">
        <f>(I-Service_Fee)/12*P118</f>
        <v>244372.09378965071</v>
      </c>
      <c r="R118" s="34">
        <f t="shared" si="30"/>
        <v>926440.42851414147</v>
      </c>
      <c r="S118" s="33">
        <f t="shared" si="35"/>
        <v>62500000</v>
      </c>
      <c r="T118" s="30">
        <f>(I-Service_Fee)/12*S118</f>
        <v>390624.99999999994</v>
      </c>
      <c r="U118" s="35">
        <f t="shared" si="31"/>
        <v>0</v>
      </c>
      <c r="V118" s="34">
        <f t="shared" si="36"/>
        <v>37500000</v>
      </c>
      <c r="W118" s="30">
        <f>(I-Service_Fee)/12*V118</f>
        <v>234374.99999999997</v>
      </c>
      <c r="X118" s="35">
        <f t="shared" si="37"/>
        <v>0</v>
      </c>
      <c r="Y118" s="32"/>
      <c r="Z118" s="32">
        <f t="shared" si="43"/>
        <v>108</v>
      </c>
      <c r="AA118" s="32">
        <f t="shared" si="38"/>
        <v>0</v>
      </c>
      <c r="AB118" s="32">
        <f t="shared" si="39"/>
        <v>1170812.5223037922</v>
      </c>
      <c r="AC118" s="32">
        <f t="shared" si="40"/>
        <v>390624.99999999994</v>
      </c>
      <c r="AD118" s="32">
        <f t="shared" si="41"/>
        <v>234374.99999999997</v>
      </c>
    </row>
    <row r="119" spans="1:30" ht="15.75" thickBot="1" x14ac:dyDescent="0.3">
      <c r="A119" s="7">
        <v>109</v>
      </c>
      <c r="B119" s="14">
        <f t="shared" si="32"/>
        <v>138173094.57782996</v>
      </c>
      <c r="C119" s="19">
        <f t="shared" si="33"/>
        <v>1133610.6971619478</v>
      </c>
      <c r="D119" s="14">
        <f t="shared" si="22"/>
        <v>921153.96385219973</v>
      </c>
      <c r="E119" s="15">
        <f t="shared" si="23"/>
        <v>212456.73330974812</v>
      </c>
      <c r="F119" s="17">
        <f>IF(time&lt;=30,1-(1-$F$3*time/30)^(1/12),1-(1-$F$3)^(1/12))</f>
        <v>5.1430128318229462E-3</v>
      </c>
      <c r="G119" s="16">
        <f t="shared" si="24"/>
        <v>709533.33072084584</v>
      </c>
      <c r="H119" s="14">
        <f t="shared" si="25"/>
        <v>57572.122740762483</v>
      </c>
      <c r="I119" s="15">
        <f t="shared" si="26"/>
        <v>921990.06403059396</v>
      </c>
      <c r="J119" s="14">
        <f t="shared" si="27"/>
        <v>863581.84111143718</v>
      </c>
      <c r="K119" s="21">
        <f t="shared" si="28"/>
        <v>1785571.9051420311</v>
      </c>
      <c r="M119" s="33">
        <f t="shared" si="34"/>
        <v>0</v>
      </c>
      <c r="N119" s="30">
        <f>(I-Service_Fee)/12*M119</f>
        <v>0</v>
      </c>
      <c r="O119" s="35">
        <f t="shared" si="29"/>
        <v>0</v>
      </c>
      <c r="P119" s="33">
        <f t="shared" si="42"/>
        <v>38173094.577829979</v>
      </c>
      <c r="Q119" s="30">
        <f>(I-Service_Fee)/12*P119</f>
        <v>238581.84111143736</v>
      </c>
      <c r="R119" s="34">
        <f t="shared" si="30"/>
        <v>921990.06403059396</v>
      </c>
      <c r="S119" s="33">
        <f t="shared" si="35"/>
        <v>62500000</v>
      </c>
      <c r="T119" s="30">
        <f>(I-Service_Fee)/12*S119</f>
        <v>390624.99999999994</v>
      </c>
      <c r="U119" s="35">
        <f t="shared" si="31"/>
        <v>0</v>
      </c>
      <c r="V119" s="34">
        <f t="shared" si="36"/>
        <v>37500000</v>
      </c>
      <c r="W119" s="30">
        <f>(I-Service_Fee)/12*V119</f>
        <v>234374.99999999997</v>
      </c>
      <c r="X119" s="35">
        <f t="shared" si="37"/>
        <v>0</v>
      </c>
      <c r="Y119" s="32"/>
      <c r="Z119" s="32">
        <f t="shared" si="43"/>
        <v>109</v>
      </c>
      <c r="AA119" s="32">
        <f t="shared" si="38"/>
        <v>0</v>
      </c>
      <c r="AB119" s="32">
        <f t="shared" si="39"/>
        <v>1160571.9051420314</v>
      </c>
      <c r="AC119" s="32">
        <f t="shared" si="40"/>
        <v>390624.99999999994</v>
      </c>
      <c r="AD119" s="32">
        <f t="shared" si="41"/>
        <v>234374.99999999997</v>
      </c>
    </row>
    <row r="120" spans="1:30" ht="15.75" thickBot="1" x14ac:dyDescent="0.3">
      <c r="A120" s="7">
        <v>110</v>
      </c>
      <c r="B120" s="14">
        <f t="shared" si="32"/>
        <v>137251104.51379937</v>
      </c>
      <c r="C120" s="19">
        <f t="shared" si="33"/>
        <v>1127780.5228001522</v>
      </c>
      <c r="D120" s="14">
        <f t="shared" si="22"/>
        <v>915007.36342532921</v>
      </c>
      <c r="E120" s="15">
        <f t="shared" si="23"/>
        <v>212773.15937482298</v>
      </c>
      <c r="F120" s="17">
        <f>IF(time&lt;=30,1-(1-$F$3*time/30)^(1/12),1-(1-$F$3)^(1/12))</f>
        <v>5.1430128318229462E-3</v>
      </c>
      <c r="G120" s="16">
        <f t="shared" si="24"/>
        <v>704789.89660741016</v>
      </c>
      <c r="H120" s="14">
        <f t="shared" si="25"/>
        <v>57187.960214083076</v>
      </c>
      <c r="I120" s="15">
        <f t="shared" si="26"/>
        <v>917563.05598223314</v>
      </c>
      <c r="J120" s="14">
        <f t="shared" si="27"/>
        <v>857819.40321124613</v>
      </c>
      <c r="K120" s="21">
        <f t="shared" si="28"/>
        <v>1775382.4591934793</v>
      </c>
      <c r="M120" s="33">
        <f t="shared" si="34"/>
        <v>0</v>
      </c>
      <c r="N120" s="30">
        <f>(I-Service_Fee)/12*M120</f>
        <v>0</v>
      </c>
      <c r="O120" s="35">
        <f t="shared" si="29"/>
        <v>0</v>
      </c>
      <c r="P120" s="33">
        <f t="shared" si="42"/>
        <v>37251104.513799384</v>
      </c>
      <c r="Q120" s="30">
        <f>(I-Service_Fee)/12*P120</f>
        <v>232819.40321124613</v>
      </c>
      <c r="R120" s="34">
        <f t="shared" si="30"/>
        <v>917563.05598223314</v>
      </c>
      <c r="S120" s="33">
        <f t="shared" si="35"/>
        <v>62500000</v>
      </c>
      <c r="T120" s="30">
        <f>(I-Service_Fee)/12*S120</f>
        <v>390624.99999999994</v>
      </c>
      <c r="U120" s="35">
        <f t="shared" si="31"/>
        <v>0</v>
      </c>
      <c r="V120" s="34">
        <f t="shared" si="36"/>
        <v>37500000</v>
      </c>
      <c r="W120" s="30">
        <f>(I-Service_Fee)/12*V120</f>
        <v>234374.99999999997</v>
      </c>
      <c r="X120" s="35">
        <f t="shared" si="37"/>
        <v>0</v>
      </c>
      <c r="Y120" s="32"/>
      <c r="Z120" s="32">
        <f t="shared" si="43"/>
        <v>110</v>
      </c>
      <c r="AA120" s="32">
        <f t="shared" si="38"/>
        <v>0</v>
      </c>
      <c r="AB120" s="32">
        <f t="shared" si="39"/>
        <v>1150382.4591934793</v>
      </c>
      <c r="AC120" s="32">
        <f t="shared" si="40"/>
        <v>390624.99999999994</v>
      </c>
      <c r="AD120" s="32">
        <f t="shared" si="41"/>
        <v>234374.99999999997</v>
      </c>
    </row>
    <row r="121" spans="1:30" ht="15.75" thickBot="1" x14ac:dyDescent="0.3">
      <c r="A121" s="7">
        <v>111</v>
      </c>
      <c r="B121" s="14">
        <f t="shared" si="32"/>
        <v>136333541.45781714</v>
      </c>
      <c r="C121" s="19">
        <f t="shared" si="33"/>
        <v>1121980.333099911</v>
      </c>
      <c r="D121" s="14">
        <f t="shared" si="22"/>
        <v>908890.27638544759</v>
      </c>
      <c r="E121" s="15">
        <f t="shared" si="23"/>
        <v>213090.0567144634</v>
      </c>
      <c r="F121" s="17">
        <f>IF(time&lt;=30,1-(1-$F$3*time/30)^(1/12),1-(1-$F$3)^(1/12))</f>
        <v>5.1430128318229462E-3</v>
      </c>
      <c r="G121" s="16">
        <f t="shared" si="24"/>
        <v>700069.22822940268</v>
      </c>
      <c r="H121" s="14">
        <f t="shared" si="25"/>
        <v>56805.642274090475</v>
      </c>
      <c r="I121" s="15">
        <f t="shared" si="26"/>
        <v>913159.28494386608</v>
      </c>
      <c r="J121" s="14">
        <f t="shared" si="27"/>
        <v>852084.63411135715</v>
      </c>
      <c r="K121" s="21">
        <f t="shared" si="28"/>
        <v>1765243.9190552232</v>
      </c>
      <c r="M121" s="33">
        <f t="shared" si="34"/>
        <v>0</v>
      </c>
      <c r="N121" s="30">
        <f>(I-Service_Fee)/12*M121</f>
        <v>0</v>
      </c>
      <c r="O121" s="35">
        <f t="shared" si="29"/>
        <v>0</v>
      </c>
      <c r="P121" s="33">
        <f t="shared" si="42"/>
        <v>36333541.457817152</v>
      </c>
      <c r="Q121" s="30">
        <f>(I-Service_Fee)/12*P121</f>
        <v>227084.63411135718</v>
      </c>
      <c r="R121" s="34">
        <f t="shared" si="30"/>
        <v>913159.28494386608</v>
      </c>
      <c r="S121" s="33">
        <f t="shared" si="35"/>
        <v>62500000</v>
      </c>
      <c r="T121" s="30">
        <f>(I-Service_Fee)/12*S121</f>
        <v>390624.99999999994</v>
      </c>
      <c r="U121" s="35">
        <f t="shared" si="31"/>
        <v>0</v>
      </c>
      <c r="V121" s="34">
        <f t="shared" si="36"/>
        <v>37500000</v>
      </c>
      <c r="W121" s="30">
        <f>(I-Service_Fee)/12*V121</f>
        <v>234374.99999999997</v>
      </c>
      <c r="X121" s="35">
        <f t="shared" si="37"/>
        <v>0</v>
      </c>
      <c r="Y121" s="32"/>
      <c r="Z121" s="32">
        <f t="shared" si="43"/>
        <v>111</v>
      </c>
      <c r="AA121" s="32">
        <f t="shared" si="38"/>
        <v>0</v>
      </c>
      <c r="AB121" s="32">
        <f t="shared" si="39"/>
        <v>1140243.9190552232</v>
      </c>
      <c r="AC121" s="32">
        <f t="shared" si="40"/>
        <v>390624.99999999994</v>
      </c>
      <c r="AD121" s="32">
        <f t="shared" si="41"/>
        <v>234374.99999999997</v>
      </c>
    </row>
    <row r="122" spans="1:30" ht="15.75" thickBot="1" x14ac:dyDescent="0.3">
      <c r="A122" s="7">
        <v>112</v>
      </c>
      <c r="B122" s="14">
        <f t="shared" si="32"/>
        <v>135420382.17287326</v>
      </c>
      <c r="C122" s="19">
        <f t="shared" si="33"/>
        <v>1116209.973849725</v>
      </c>
      <c r="D122" s="14">
        <f t="shared" si="22"/>
        <v>902802.54781915515</v>
      </c>
      <c r="E122" s="15">
        <f t="shared" si="23"/>
        <v>213407.42603056983</v>
      </c>
      <c r="F122" s="17">
        <f>IF(time&lt;=30,1-(1-$F$3*time/30)^(1/12),1-(1-$F$3)^(1/12))</f>
        <v>5.1430128318229462E-3</v>
      </c>
      <c r="G122" s="16">
        <f t="shared" si="24"/>
        <v>695371.20607497299</v>
      </c>
      <c r="H122" s="14">
        <f t="shared" si="25"/>
        <v>56425.159238697197</v>
      </c>
      <c r="I122" s="15">
        <f t="shared" si="26"/>
        <v>908778.63210554281</v>
      </c>
      <c r="J122" s="14">
        <f t="shared" si="27"/>
        <v>846377.38858045801</v>
      </c>
      <c r="K122" s="21">
        <f t="shared" si="28"/>
        <v>1755156.0206860008</v>
      </c>
      <c r="M122" s="33">
        <f t="shared" si="34"/>
        <v>0</v>
      </c>
      <c r="N122" s="30">
        <f>(I-Service_Fee)/12*M122</f>
        <v>0</v>
      </c>
      <c r="O122" s="35">
        <f t="shared" si="29"/>
        <v>0</v>
      </c>
      <c r="P122" s="33">
        <f t="shared" si="42"/>
        <v>35420382.172873288</v>
      </c>
      <c r="Q122" s="30">
        <f>(I-Service_Fee)/12*P122</f>
        <v>221377.38858045803</v>
      </c>
      <c r="R122" s="34">
        <f t="shared" si="30"/>
        <v>908778.63210554281</v>
      </c>
      <c r="S122" s="33">
        <f t="shared" si="35"/>
        <v>62500000</v>
      </c>
      <c r="T122" s="30">
        <f>(I-Service_Fee)/12*S122</f>
        <v>390624.99999999994</v>
      </c>
      <c r="U122" s="35">
        <f t="shared" si="31"/>
        <v>0</v>
      </c>
      <c r="V122" s="34">
        <f t="shared" si="36"/>
        <v>37500000</v>
      </c>
      <c r="W122" s="30">
        <f>(I-Service_Fee)/12*V122</f>
        <v>234374.99999999997</v>
      </c>
      <c r="X122" s="35">
        <f t="shared" si="37"/>
        <v>0</v>
      </c>
      <c r="Y122" s="32"/>
      <c r="Z122" s="32">
        <f t="shared" si="43"/>
        <v>112</v>
      </c>
      <c r="AA122" s="32">
        <f t="shared" si="38"/>
        <v>0</v>
      </c>
      <c r="AB122" s="32">
        <f t="shared" si="39"/>
        <v>1130156.0206860008</v>
      </c>
      <c r="AC122" s="32">
        <f t="shared" si="40"/>
        <v>390624.99999999994</v>
      </c>
      <c r="AD122" s="32">
        <f t="shared" si="41"/>
        <v>234374.99999999997</v>
      </c>
    </row>
    <row r="123" spans="1:30" ht="15.75" thickBot="1" x14ac:dyDescent="0.3">
      <c r="A123" s="7">
        <v>113</v>
      </c>
      <c r="B123" s="14">
        <f t="shared" si="32"/>
        <v>134511603.54076773</v>
      </c>
      <c r="C123" s="19">
        <f t="shared" si="33"/>
        <v>1110469.2916312071</v>
      </c>
      <c r="D123" s="14">
        <f t="shared" si="22"/>
        <v>896744.02360511827</v>
      </c>
      <c r="E123" s="15">
        <f t="shared" si="23"/>
        <v>213725.26802608883</v>
      </c>
      <c r="F123" s="17">
        <f>IF(time&lt;=30,1-(1-$F$3*time/30)^(1/12),1-(1-$F$3)^(1/12))</f>
        <v>5.1430128318229462E-3</v>
      </c>
      <c r="G123" s="16">
        <f t="shared" si="24"/>
        <v>690695.71124330629</v>
      </c>
      <c r="H123" s="14">
        <f t="shared" si="25"/>
        <v>56046.501475319885</v>
      </c>
      <c r="I123" s="15">
        <f t="shared" si="26"/>
        <v>904420.97926939512</v>
      </c>
      <c r="J123" s="14">
        <f t="shared" si="27"/>
        <v>840697.52212979842</v>
      </c>
      <c r="K123" s="21">
        <f t="shared" si="28"/>
        <v>1745118.5013991934</v>
      </c>
      <c r="M123" s="33">
        <f t="shared" si="34"/>
        <v>0</v>
      </c>
      <c r="N123" s="30">
        <f>(I-Service_Fee)/12*M123</f>
        <v>0</v>
      </c>
      <c r="O123" s="35">
        <f t="shared" si="29"/>
        <v>0</v>
      </c>
      <c r="P123" s="33">
        <f t="shared" si="42"/>
        <v>34511603.540767744</v>
      </c>
      <c r="Q123" s="30">
        <f>(I-Service_Fee)/12*P123</f>
        <v>215697.5221297984</v>
      </c>
      <c r="R123" s="34">
        <f t="shared" si="30"/>
        <v>904420.97926939512</v>
      </c>
      <c r="S123" s="33">
        <f t="shared" si="35"/>
        <v>62500000</v>
      </c>
      <c r="T123" s="30">
        <f>(I-Service_Fee)/12*S123</f>
        <v>390624.99999999994</v>
      </c>
      <c r="U123" s="35">
        <f t="shared" si="31"/>
        <v>0</v>
      </c>
      <c r="V123" s="34">
        <f t="shared" si="36"/>
        <v>37500000</v>
      </c>
      <c r="W123" s="30">
        <f>(I-Service_Fee)/12*V123</f>
        <v>234374.99999999997</v>
      </c>
      <c r="X123" s="35">
        <f t="shared" si="37"/>
        <v>0</v>
      </c>
      <c r="Y123" s="32"/>
      <c r="Z123" s="32">
        <f t="shared" si="43"/>
        <v>113</v>
      </c>
      <c r="AA123" s="32">
        <f t="shared" si="38"/>
        <v>0</v>
      </c>
      <c r="AB123" s="32">
        <f t="shared" si="39"/>
        <v>1120118.5013991934</v>
      </c>
      <c r="AC123" s="32">
        <f t="shared" si="40"/>
        <v>390624.99999999994</v>
      </c>
      <c r="AD123" s="32">
        <f t="shared" si="41"/>
        <v>234374.99999999997</v>
      </c>
    </row>
    <row r="124" spans="1:30" ht="15.75" thickBot="1" x14ac:dyDescent="0.3">
      <c r="A124" s="7">
        <v>114</v>
      </c>
      <c r="B124" s="14">
        <f t="shared" si="32"/>
        <v>133607182.56149833</v>
      </c>
      <c r="C124" s="19">
        <f t="shared" si="33"/>
        <v>1104758.1338150026</v>
      </c>
      <c r="D124" s="14">
        <f t="shared" si="22"/>
        <v>890714.55040998897</v>
      </c>
      <c r="E124" s="15">
        <f t="shared" si="23"/>
        <v>214043.58340501366</v>
      </c>
      <c r="F124" s="17">
        <f>IF(time&lt;=30,1-(1-$F$3*time/30)^(1/12),1-(1-$F$3)^(1/12))</f>
        <v>5.1430128318229462E-3</v>
      </c>
      <c r="G124" s="16">
        <f t="shared" si="24"/>
        <v>686042.62544147554</v>
      </c>
      <c r="H124" s="14">
        <f t="shared" si="25"/>
        <v>55669.659400624303</v>
      </c>
      <c r="I124" s="15">
        <f t="shared" si="26"/>
        <v>900086.2088464892</v>
      </c>
      <c r="J124" s="14">
        <f t="shared" si="27"/>
        <v>835044.89100936463</v>
      </c>
      <c r="K124" s="21">
        <f t="shared" si="28"/>
        <v>1735131.0998558537</v>
      </c>
      <c r="M124" s="33">
        <f t="shared" si="34"/>
        <v>0</v>
      </c>
      <c r="N124" s="30">
        <f>(I-Service_Fee)/12*M124</f>
        <v>0</v>
      </c>
      <c r="O124" s="35">
        <f t="shared" si="29"/>
        <v>0</v>
      </c>
      <c r="P124" s="33">
        <f t="shared" si="42"/>
        <v>33607182.561498351</v>
      </c>
      <c r="Q124" s="30">
        <f>(I-Service_Fee)/12*P124</f>
        <v>210044.89100936468</v>
      </c>
      <c r="R124" s="34">
        <f t="shared" si="30"/>
        <v>900086.2088464892</v>
      </c>
      <c r="S124" s="33">
        <f t="shared" si="35"/>
        <v>62500000</v>
      </c>
      <c r="T124" s="30">
        <f>(I-Service_Fee)/12*S124</f>
        <v>390624.99999999994</v>
      </c>
      <c r="U124" s="35">
        <f t="shared" si="31"/>
        <v>0</v>
      </c>
      <c r="V124" s="34">
        <f t="shared" si="36"/>
        <v>37500000</v>
      </c>
      <c r="W124" s="30">
        <f>(I-Service_Fee)/12*V124</f>
        <v>234374.99999999997</v>
      </c>
      <c r="X124" s="35">
        <f t="shared" si="37"/>
        <v>0</v>
      </c>
      <c r="Y124" s="32"/>
      <c r="Z124" s="32">
        <f t="shared" si="43"/>
        <v>114</v>
      </c>
      <c r="AA124" s="32">
        <f t="shared" si="38"/>
        <v>0</v>
      </c>
      <c r="AB124" s="32">
        <f t="shared" si="39"/>
        <v>1110131.0998558539</v>
      </c>
      <c r="AC124" s="32">
        <f t="shared" si="40"/>
        <v>390624.99999999994</v>
      </c>
      <c r="AD124" s="32">
        <f t="shared" si="41"/>
        <v>234374.99999999997</v>
      </c>
    </row>
    <row r="125" spans="1:30" ht="15.75" thickBot="1" x14ac:dyDescent="0.3">
      <c r="A125" s="7">
        <v>115</v>
      </c>
      <c r="B125" s="14">
        <f t="shared" si="32"/>
        <v>132707096.35265183</v>
      </c>
      <c r="C125" s="19">
        <f t="shared" si="33"/>
        <v>1099076.3485567311</v>
      </c>
      <c r="D125" s="14">
        <f t="shared" si="22"/>
        <v>884713.97568434558</v>
      </c>
      <c r="E125" s="15">
        <f t="shared" si="23"/>
        <v>214362.37287238555</v>
      </c>
      <c r="F125" s="17">
        <f>IF(time&lt;=30,1-(1-$F$3*time/30)^(1/12),1-(1-$F$3)^(1/12))</f>
        <v>5.1430128318229462E-3</v>
      </c>
      <c r="G125" s="16">
        <f t="shared" si="24"/>
        <v>681411.83098130976</v>
      </c>
      <c r="H125" s="14">
        <f t="shared" si="25"/>
        <v>55294.623480271599</v>
      </c>
      <c r="I125" s="15">
        <f t="shared" si="26"/>
        <v>895774.2038536953</v>
      </c>
      <c r="J125" s="14">
        <f t="shared" si="27"/>
        <v>829419.35220407404</v>
      </c>
      <c r="K125" s="21">
        <f t="shared" si="28"/>
        <v>1725193.5560577693</v>
      </c>
      <c r="M125" s="33">
        <f t="shared" si="34"/>
        <v>0</v>
      </c>
      <c r="N125" s="30">
        <f>(I-Service_Fee)/12*M125</f>
        <v>0</v>
      </c>
      <c r="O125" s="35">
        <f t="shared" si="29"/>
        <v>0</v>
      </c>
      <c r="P125" s="33">
        <f t="shared" si="42"/>
        <v>32707096.352651861</v>
      </c>
      <c r="Q125" s="30">
        <f>(I-Service_Fee)/12*P125</f>
        <v>204419.35220407412</v>
      </c>
      <c r="R125" s="34">
        <f t="shared" si="30"/>
        <v>895774.2038536953</v>
      </c>
      <c r="S125" s="33">
        <f t="shared" si="35"/>
        <v>62500000</v>
      </c>
      <c r="T125" s="30">
        <f>(I-Service_Fee)/12*S125</f>
        <v>390624.99999999994</v>
      </c>
      <c r="U125" s="35">
        <f t="shared" si="31"/>
        <v>0</v>
      </c>
      <c r="V125" s="34">
        <f t="shared" si="36"/>
        <v>37500000</v>
      </c>
      <c r="W125" s="30">
        <f>(I-Service_Fee)/12*V125</f>
        <v>234374.99999999997</v>
      </c>
      <c r="X125" s="35">
        <f t="shared" si="37"/>
        <v>0</v>
      </c>
      <c r="Y125" s="32"/>
      <c r="Z125" s="32">
        <f t="shared" si="43"/>
        <v>115</v>
      </c>
      <c r="AA125" s="32">
        <f t="shared" si="38"/>
        <v>0</v>
      </c>
      <c r="AB125" s="32">
        <f t="shared" si="39"/>
        <v>1100193.5560577693</v>
      </c>
      <c r="AC125" s="32">
        <f t="shared" si="40"/>
        <v>390624.99999999994</v>
      </c>
      <c r="AD125" s="32">
        <f t="shared" si="41"/>
        <v>234374.99999999997</v>
      </c>
    </row>
    <row r="126" spans="1:30" ht="15.75" thickBot="1" x14ac:dyDescent="0.3">
      <c r="A126" s="7">
        <v>116</v>
      </c>
      <c r="B126" s="14">
        <f t="shared" si="32"/>
        <v>131811322.14879814</v>
      </c>
      <c r="C126" s="19">
        <f t="shared" si="33"/>
        <v>1093423.7847929508</v>
      </c>
      <c r="D126" s="14">
        <f t="shared" si="22"/>
        <v>878742.14765865426</v>
      </c>
      <c r="E126" s="15">
        <f t="shared" si="23"/>
        <v>214681.63713429659</v>
      </c>
      <c r="F126" s="17">
        <f>IF(time&lt;=30,1-(1-$F$3*time/30)^(1/12),1-(1-$F$3)^(1/12))</f>
        <v>5.1430128318229462E-3</v>
      </c>
      <c r="G126" s="16">
        <f t="shared" si="24"/>
        <v>676803.21077627852</v>
      </c>
      <c r="H126" s="14">
        <f t="shared" si="25"/>
        <v>54921.384228665898</v>
      </c>
      <c r="I126" s="15">
        <f t="shared" si="26"/>
        <v>891484.8479105751</v>
      </c>
      <c r="J126" s="14">
        <f t="shared" si="27"/>
        <v>823820.76342998841</v>
      </c>
      <c r="K126" s="21">
        <f t="shared" si="28"/>
        <v>1715305.6113405635</v>
      </c>
      <c r="M126" s="33">
        <f t="shared" si="34"/>
        <v>0</v>
      </c>
      <c r="N126" s="30">
        <f>(I-Service_Fee)/12*M126</f>
        <v>0</v>
      </c>
      <c r="O126" s="35">
        <f t="shared" si="29"/>
        <v>0</v>
      </c>
      <c r="P126" s="33">
        <f t="shared" si="42"/>
        <v>31811322.148798164</v>
      </c>
      <c r="Q126" s="30">
        <f>(I-Service_Fee)/12*P126</f>
        <v>198820.7634299885</v>
      </c>
      <c r="R126" s="34">
        <f t="shared" si="30"/>
        <v>891484.8479105751</v>
      </c>
      <c r="S126" s="33">
        <f t="shared" si="35"/>
        <v>62500000</v>
      </c>
      <c r="T126" s="30">
        <f>(I-Service_Fee)/12*S126</f>
        <v>390624.99999999994</v>
      </c>
      <c r="U126" s="35">
        <f t="shared" si="31"/>
        <v>0</v>
      </c>
      <c r="V126" s="34">
        <f t="shared" si="36"/>
        <v>37500000</v>
      </c>
      <c r="W126" s="30">
        <f>(I-Service_Fee)/12*V126</f>
        <v>234374.99999999997</v>
      </c>
      <c r="X126" s="35">
        <f t="shared" si="37"/>
        <v>0</v>
      </c>
      <c r="Y126" s="32"/>
      <c r="Z126" s="32">
        <f t="shared" si="43"/>
        <v>116</v>
      </c>
      <c r="AA126" s="32">
        <f t="shared" si="38"/>
        <v>0</v>
      </c>
      <c r="AB126" s="32">
        <f t="shared" si="39"/>
        <v>1090305.6113405635</v>
      </c>
      <c r="AC126" s="32">
        <f t="shared" si="40"/>
        <v>390624.99999999994</v>
      </c>
      <c r="AD126" s="32">
        <f t="shared" si="41"/>
        <v>234374.99999999997</v>
      </c>
    </row>
    <row r="127" spans="1:30" ht="15.75" thickBot="1" x14ac:dyDescent="0.3">
      <c r="A127" s="7">
        <v>117</v>
      </c>
      <c r="B127" s="14">
        <f t="shared" si="32"/>
        <v>130919837.30088757</v>
      </c>
      <c r="C127" s="19">
        <f t="shared" si="33"/>
        <v>1087800.2922371405</v>
      </c>
      <c r="D127" s="14">
        <f t="shared" si="22"/>
        <v>872798.91533925047</v>
      </c>
      <c r="E127" s="15">
        <f t="shared" si="23"/>
        <v>215001.37689789</v>
      </c>
      <c r="F127" s="17">
        <f>IF(time&lt;=30,1-(1-$F$3*time/30)^(1/12),1-(1-$F$3)^(1/12))</f>
        <v>5.1430128318229462E-3</v>
      </c>
      <c r="G127" s="16">
        <f t="shared" si="24"/>
        <v>672216.64833839168</v>
      </c>
      <c r="H127" s="14">
        <f t="shared" si="25"/>
        <v>54549.932208703154</v>
      </c>
      <c r="I127" s="15">
        <f t="shared" si="26"/>
        <v>887218.02523628168</v>
      </c>
      <c r="J127" s="14">
        <f t="shared" si="27"/>
        <v>818248.98313054733</v>
      </c>
      <c r="K127" s="21">
        <f t="shared" si="28"/>
        <v>1705467.008366829</v>
      </c>
      <c r="M127" s="33">
        <f t="shared" si="34"/>
        <v>0</v>
      </c>
      <c r="N127" s="30">
        <f>(I-Service_Fee)/12*M127</f>
        <v>0</v>
      </c>
      <c r="O127" s="35">
        <f t="shared" si="29"/>
        <v>0</v>
      </c>
      <c r="P127" s="33">
        <f t="shared" si="42"/>
        <v>30919837.300887588</v>
      </c>
      <c r="Q127" s="30">
        <f>(I-Service_Fee)/12*P127</f>
        <v>193248.98313054742</v>
      </c>
      <c r="R127" s="34">
        <f t="shared" si="30"/>
        <v>887218.02523628168</v>
      </c>
      <c r="S127" s="33">
        <f t="shared" si="35"/>
        <v>62500000</v>
      </c>
      <c r="T127" s="30">
        <f>(I-Service_Fee)/12*S127</f>
        <v>390624.99999999994</v>
      </c>
      <c r="U127" s="35">
        <f t="shared" si="31"/>
        <v>0</v>
      </c>
      <c r="V127" s="34">
        <f t="shared" si="36"/>
        <v>37500000</v>
      </c>
      <c r="W127" s="30">
        <f>(I-Service_Fee)/12*V127</f>
        <v>234374.99999999997</v>
      </c>
      <c r="X127" s="35">
        <f t="shared" si="37"/>
        <v>0</v>
      </c>
      <c r="Y127" s="32"/>
      <c r="Z127" s="32">
        <f t="shared" si="43"/>
        <v>117</v>
      </c>
      <c r="AA127" s="32">
        <f t="shared" si="38"/>
        <v>0</v>
      </c>
      <c r="AB127" s="32">
        <f t="shared" si="39"/>
        <v>1080467.008366829</v>
      </c>
      <c r="AC127" s="32">
        <f t="shared" si="40"/>
        <v>390624.99999999994</v>
      </c>
      <c r="AD127" s="32">
        <f t="shared" si="41"/>
        <v>234374.99999999997</v>
      </c>
    </row>
    <row r="128" spans="1:30" ht="15.75" thickBot="1" x14ac:dyDescent="0.3">
      <c r="A128" s="7">
        <v>118</v>
      </c>
      <c r="B128" s="14">
        <f t="shared" si="32"/>
        <v>130032619.27565129</v>
      </c>
      <c r="C128" s="19">
        <f t="shared" si="33"/>
        <v>1082205.7213757038</v>
      </c>
      <c r="D128" s="14">
        <f t="shared" si="22"/>
        <v>866884.12850434205</v>
      </c>
      <c r="E128" s="15">
        <f t="shared" si="23"/>
        <v>215321.59287136176</v>
      </c>
      <c r="F128" s="17">
        <f>IF(time&lt;=30,1-(1-$F$3*time/30)^(1/12),1-(1-$F$3)^(1/12))</f>
        <v>5.1430128318229462E-3</v>
      </c>
      <c r="G128" s="16">
        <f t="shared" si="24"/>
        <v>667652.02777511638</v>
      </c>
      <c r="H128" s="14">
        <f t="shared" si="25"/>
        <v>54180.258031521371</v>
      </c>
      <c r="I128" s="15">
        <f t="shared" si="26"/>
        <v>882973.62064647814</v>
      </c>
      <c r="J128" s="14">
        <f t="shared" si="27"/>
        <v>812703.87047282071</v>
      </c>
      <c r="K128" s="21">
        <f t="shared" si="28"/>
        <v>1695677.4911192989</v>
      </c>
      <c r="M128" s="33">
        <f t="shared" si="34"/>
        <v>0</v>
      </c>
      <c r="N128" s="30">
        <f>(I-Service_Fee)/12*M128</f>
        <v>0</v>
      </c>
      <c r="O128" s="35">
        <f t="shared" si="29"/>
        <v>0</v>
      </c>
      <c r="P128" s="33">
        <f t="shared" si="42"/>
        <v>30032619.275651306</v>
      </c>
      <c r="Q128" s="30">
        <f>(I-Service_Fee)/12*P128</f>
        <v>187703.87047282065</v>
      </c>
      <c r="R128" s="34">
        <f t="shared" si="30"/>
        <v>882973.62064647814</v>
      </c>
      <c r="S128" s="33">
        <f t="shared" si="35"/>
        <v>62500000</v>
      </c>
      <c r="T128" s="30">
        <f>(I-Service_Fee)/12*S128</f>
        <v>390624.99999999994</v>
      </c>
      <c r="U128" s="35">
        <f t="shared" si="31"/>
        <v>0</v>
      </c>
      <c r="V128" s="34">
        <f t="shared" si="36"/>
        <v>37500000</v>
      </c>
      <c r="W128" s="30">
        <f>(I-Service_Fee)/12*V128</f>
        <v>234374.99999999997</v>
      </c>
      <c r="X128" s="35">
        <f t="shared" si="37"/>
        <v>0</v>
      </c>
      <c r="Y128" s="32"/>
      <c r="Z128" s="32">
        <f t="shared" si="43"/>
        <v>118</v>
      </c>
      <c r="AA128" s="32">
        <f t="shared" si="38"/>
        <v>0</v>
      </c>
      <c r="AB128" s="32">
        <f t="shared" si="39"/>
        <v>1070677.4911192989</v>
      </c>
      <c r="AC128" s="32">
        <f t="shared" si="40"/>
        <v>390624.99999999994</v>
      </c>
      <c r="AD128" s="32">
        <f t="shared" si="41"/>
        <v>234374.99999999997</v>
      </c>
    </row>
    <row r="129" spans="1:30" ht="15.75" thickBot="1" x14ac:dyDescent="0.3">
      <c r="A129" s="7">
        <v>119</v>
      </c>
      <c r="B129" s="14">
        <f t="shared" si="32"/>
        <v>129149645.65500481</v>
      </c>
      <c r="C129" s="19">
        <f t="shared" si="33"/>
        <v>1076639.9234639965</v>
      </c>
      <c r="D129" s="14">
        <f t="shared" si="22"/>
        <v>860997.63770003209</v>
      </c>
      <c r="E129" s="15">
        <f t="shared" si="23"/>
        <v>215642.28576396441</v>
      </c>
      <c r="F129" s="17">
        <f>IF(time&lt;=30,1-(1-$F$3*time/30)^(1/12),1-(1-$F$3)^(1/12))</f>
        <v>5.1430128318229462E-3</v>
      </c>
      <c r="G129" s="16">
        <f t="shared" si="24"/>
        <v>663109.23378630867</v>
      </c>
      <c r="H129" s="14">
        <f t="shared" si="25"/>
        <v>53812.352356252006</v>
      </c>
      <c r="I129" s="15">
        <f t="shared" si="26"/>
        <v>878751.51955027308</v>
      </c>
      <c r="J129" s="14">
        <f t="shared" si="27"/>
        <v>807185.28534378007</v>
      </c>
      <c r="K129" s="21">
        <f t="shared" si="28"/>
        <v>1685936.8048940531</v>
      </c>
      <c r="M129" s="33">
        <f t="shared" si="34"/>
        <v>0</v>
      </c>
      <c r="N129" s="30">
        <f>(I-Service_Fee)/12*M129</f>
        <v>0</v>
      </c>
      <c r="O129" s="35">
        <f t="shared" si="29"/>
        <v>0</v>
      </c>
      <c r="P129" s="33">
        <f t="shared" si="42"/>
        <v>29149645.655004829</v>
      </c>
      <c r="Q129" s="30">
        <f>(I-Service_Fee)/12*P129</f>
        <v>182185.28534378015</v>
      </c>
      <c r="R129" s="34">
        <f t="shared" si="30"/>
        <v>878751.51955027308</v>
      </c>
      <c r="S129" s="33">
        <f t="shared" si="35"/>
        <v>62500000</v>
      </c>
      <c r="T129" s="30">
        <f>(I-Service_Fee)/12*S129</f>
        <v>390624.99999999994</v>
      </c>
      <c r="U129" s="35">
        <f t="shared" si="31"/>
        <v>0</v>
      </c>
      <c r="V129" s="34">
        <f t="shared" si="36"/>
        <v>37500000</v>
      </c>
      <c r="W129" s="30">
        <f>(I-Service_Fee)/12*V129</f>
        <v>234374.99999999997</v>
      </c>
      <c r="X129" s="35">
        <f t="shared" si="37"/>
        <v>0</v>
      </c>
      <c r="Y129" s="32"/>
      <c r="Z129" s="32">
        <f t="shared" si="43"/>
        <v>119</v>
      </c>
      <c r="AA129" s="32">
        <f t="shared" si="38"/>
        <v>0</v>
      </c>
      <c r="AB129" s="32">
        <f t="shared" si="39"/>
        <v>1060936.8048940531</v>
      </c>
      <c r="AC129" s="32">
        <f t="shared" si="40"/>
        <v>390624.99999999994</v>
      </c>
      <c r="AD129" s="32">
        <f t="shared" si="41"/>
        <v>234374.99999999997</v>
      </c>
    </row>
    <row r="130" spans="1:30" ht="15.75" thickBot="1" x14ac:dyDescent="0.3">
      <c r="A130" s="7">
        <v>120</v>
      </c>
      <c r="B130" s="14">
        <f t="shared" si="32"/>
        <v>128270894.13545454</v>
      </c>
      <c r="C130" s="19">
        <f t="shared" si="33"/>
        <v>1071102.7505223684</v>
      </c>
      <c r="D130" s="14">
        <f t="shared" si="22"/>
        <v>855139.29423636361</v>
      </c>
      <c r="E130" s="15">
        <f t="shared" si="23"/>
        <v>215963.45628600474</v>
      </c>
      <c r="F130" s="17">
        <f>IF(time&lt;=30,1-(1-$F$3*time/30)^(1/12),1-(1-$F$3)^(1/12))</f>
        <v>5.1430128318229462E-3</v>
      </c>
      <c r="G130" s="16">
        <f t="shared" si="24"/>
        <v>658588.15166116168</v>
      </c>
      <c r="H130" s="14">
        <f t="shared" si="25"/>
        <v>53446.205889772718</v>
      </c>
      <c r="I130" s="15">
        <f t="shared" si="26"/>
        <v>874551.60794716643</v>
      </c>
      <c r="J130" s="14">
        <f t="shared" si="27"/>
        <v>801693.08834659087</v>
      </c>
      <c r="K130" s="21">
        <f t="shared" si="28"/>
        <v>1676244.6962937573</v>
      </c>
      <c r="M130" s="33">
        <f t="shared" si="34"/>
        <v>0</v>
      </c>
      <c r="N130" s="30">
        <f>(I-Service_Fee)/12*M130</f>
        <v>0</v>
      </c>
      <c r="O130" s="35">
        <f t="shared" si="29"/>
        <v>0</v>
      </c>
      <c r="P130" s="33">
        <f t="shared" si="42"/>
        <v>28270894.135454558</v>
      </c>
      <c r="Q130" s="30">
        <f>(I-Service_Fee)/12*P130</f>
        <v>176693.08834659096</v>
      </c>
      <c r="R130" s="34">
        <f t="shared" si="30"/>
        <v>874551.60794716643</v>
      </c>
      <c r="S130" s="33">
        <f t="shared" si="35"/>
        <v>62500000</v>
      </c>
      <c r="T130" s="30">
        <f>(I-Service_Fee)/12*S130</f>
        <v>390624.99999999994</v>
      </c>
      <c r="U130" s="35">
        <f t="shared" si="31"/>
        <v>0</v>
      </c>
      <c r="V130" s="34">
        <f t="shared" si="36"/>
        <v>37500000</v>
      </c>
      <c r="W130" s="30">
        <f>(I-Service_Fee)/12*V130</f>
        <v>234374.99999999997</v>
      </c>
      <c r="X130" s="35">
        <f t="shared" si="37"/>
        <v>0</v>
      </c>
      <c r="Y130" s="32"/>
      <c r="Z130" s="32">
        <f t="shared" si="43"/>
        <v>120</v>
      </c>
      <c r="AA130" s="32">
        <f t="shared" si="38"/>
        <v>0</v>
      </c>
      <c r="AB130" s="32">
        <f t="shared" si="39"/>
        <v>1051244.6962937573</v>
      </c>
      <c r="AC130" s="32">
        <f t="shared" si="40"/>
        <v>390624.99999999994</v>
      </c>
      <c r="AD130" s="32">
        <f t="shared" si="41"/>
        <v>234374.99999999997</v>
      </c>
    </row>
    <row r="131" spans="1:30" ht="15.75" thickBot="1" x14ac:dyDescent="0.3">
      <c r="A131" s="7">
        <v>121</v>
      </c>
      <c r="B131" s="14">
        <f t="shared" si="32"/>
        <v>127396342.52750736</v>
      </c>
      <c r="C131" s="19">
        <f t="shared" si="33"/>
        <v>1065594.0553322309</v>
      </c>
      <c r="D131" s="14">
        <f t="shared" si="22"/>
        <v>849308.95018338249</v>
      </c>
      <c r="E131" s="15">
        <f t="shared" si="23"/>
        <v>216285.10514884838</v>
      </c>
      <c r="F131" s="17">
        <f>IF(time&lt;=30,1-(1-$F$3*time/30)^(1/12),1-(1-$F$3)^(1/12))</f>
        <v>5.1430128318229462E-3</v>
      </c>
      <c r="G131" s="16">
        <f t="shared" si="24"/>
        <v>654088.66727516893</v>
      </c>
      <c r="H131" s="14">
        <f t="shared" si="25"/>
        <v>53081.809386461398</v>
      </c>
      <c r="I131" s="15">
        <f t="shared" si="26"/>
        <v>870373.77242401731</v>
      </c>
      <c r="J131" s="14">
        <f t="shared" si="27"/>
        <v>796227.1407969211</v>
      </c>
      <c r="K131" s="21">
        <f t="shared" si="28"/>
        <v>1666600.9132209383</v>
      </c>
      <c r="M131" s="33">
        <f t="shared" si="34"/>
        <v>0</v>
      </c>
      <c r="N131" s="30">
        <f>(I-Service_Fee)/12*M131</f>
        <v>0</v>
      </c>
      <c r="O131" s="35">
        <f t="shared" si="29"/>
        <v>0</v>
      </c>
      <c r="P131" s="33">
        <f t="shared" si="42"/>
        <v>27396342.527507391</v>
      </c>
      <c r="Q131" s="30">
        <f>(I-Service_Fee)/12*P131</f>
        <v>171227.14079692119</v>
      </c>
      <c r="R131" s="34">
        <f t="shared" si="30"/>
        <v>870373.77242401731</v>
      </c>
      <c r="S131" s="33">
        <f t="shared" si="35"/>
        <v>62500000</v>
      </c>
      <c r="T131" s="30">
        <f>(I-Service_Fee)/12*S131</f>
        <v>390624.99999999994</v>
      </c>
      <c r="U131" s="35">
        <f t="shared" si="31"/>
        <v>0</v>
      </c>
      <c r="V131" s="34">
        <f t="shared" si="36"/>
        <v>37500000</v>
      </c>
      <c r="W131" s="30">
        <f>(I-Service_Fee)/12*V131</f>
        <v>234374.99999999997</v>
      </c>
      <c r="X131" s="35">
        <f t="shared" si="37"/>
        <v>0</v>
      </c>
      <c r="Y131" s="32"/>
      <c r="Z131" s="32">
        <f t="shared" si="43"/>
        <v>121</v>
      </c>
      <c r="AA131" s="32">
        <f t="shared" si="38"/>
        <v>0</v>
      </c>
      <c r="AB131" s="32">
        <f t="shared" si="39"/>
        <v>1041600.9132209385</v>
      </c>
      <c r="AC131" s="32">
        <f t="shared" si="40"/>
        <v>390624.99999999994</v>
      </c>
      <c r="AD131" s="32">
        <f t="shared" si="41"/>
        <v>234374.99999999997</v>
      </c>
    </row>
    <row r="132" spans="1:30" ht="15.75" thickBot="1" x14ac:dyDescent="0.3">
      <c r="A132" s="7">
        <v>122</v>
      </c>
      <c r="B132" s="14">
        <f t="shared" si="32"/>
        <v>126525968.75508335</v>
      </c>
      <c r="C132" s="19">
        <f t="shared" si="33"/>
        <v>1060113.6914321429</v>
      </c>
      <c r="D132" s="14">
        <f t="shared" si="22"/>
        <v>843506.45836722245</v>
      </c>
      <c r="E132" s="15">
        <f t="shared" si="23"/>
        <v>216607.23306492041</v>
      </c>
      <c r="F132" s="17">
        <f>IF(time&lt;=30,1-(1-$F$3*time/30)^(1/12),1-(1-$F$3)^(1/12))</f>
        <v>5.1430128318229462E-3</v>
      </c>
      <c r="G132" s="16">
        <f t="shared" si="24"/>
        <v>649610.66708710429</v>
      </c>
      <c r="H132" s="14">
        <f t="shared" si="25"/>
        <v>52719.153647951396</v>
      </c>
      <c r="I132" s="15">
        <f t="shared" si="26"/>
        <v>866217.9001520247</v>
      </c>
      <c r="J132" s="14">
        <f t="shared" si="27"/>
        <v>790787.30471927102</v>
      </c>
      <c r="K132" s="21">
        <f t="shared" si="28"/>
        <v>1657005.2048712957</v>
      </c>
      <c r="M132" s="33">
        <f t="shared" si="34"/>
        <v>0</v>
      </c>
      <c r="N132" s="30">
        <f>(I-Service_Fee)/12*M132</f>
        <v>0</v>
      </c>
      <c r="O132" s="35">
        <f t="shared" si="29"/>
        <v>0</v>
      </c>
      <c r="P132" s="33">
        <f t="shared" si="42"/>
        <v>26525968.755083375</v>
      </c>
      <c r="Q132" s="30">
        <f>(I-Service_Fee)/12*P132</f>
        <v>165787.30471927108</v>
      </c>
      <c r="R132" s="34">
        <f t="shared" si="30"/>
        <v>866217.9001520247</v>
      </c>
      <c r="S132" s="33">
        <f t="shared" si="35"/>
        <v>62500000</v>
      </c>
      <c r="T132" s="30">
        <f>(I-Service_Fee)/12*S132</f>
        <v>390624.99999999994</v>
      </c>
      <c r="U132" s="35">
        <f t="shared" si="31"/>
        <v>0</v>
      </c>
      <c r="V132" s="34">
        <f t="shared" si="36"/>
        <v>37500000</v>
      </c>
      <c r="W132" s="30">
        <f>(I-Service_Fee)/12*V132</f>
        <v>234374.99999999997</v>
      </c>
      <c r="X132" s="35">
        <f t="shared" si="37"/>
        <v>0</v>
      </c>
      <c r="Y132" s="32"/>
      <c r="Z132" s="32">
        <f t="shared" si="43"/>
        <v>122</v>
      </c>
      <c r="AA132" s="32">
        <f t="shared" si="38"/>
        <v>0</v>
      </c>
      <c r="AB132" s="32">
        <f t="shared" si="39"/>
        <v>1032005.2048712957</v>
      </c>
      <c r="AC132" s="32">
        <f t="shared" si="40"/>
        <v>390624.99999999994</v>
      </c>
      <c r="AD132" s="32">
        <f t="shared" si="41"/>
        <v>234374.99999999997</v>
      </c>
    </row>
    <row r="133" spans="1:30" ht="15.75" thickBot="1" x14ac:dyDescent="0.3">
      <c r="A133" s="7">
        <v>123</v>
      </c>
      <c r="B133" s="14">
        <f t="shared" si="32"/>
        <v>125659750.85493132</v>
      </c>
      <c r="C133" s="19">
        <f t="shared" si="33"/>
        <v>1054661.5131139164</v>
      </c>
      <c r="D133" s="14">
        <f t="shared" si="22"/>
        <v>837731.67236620886</v>
      </c>
      <c r="E133" s="15">
        <f t="shared" si="23"/>
        <v>216929.84074770752</v>
      </c>
      <c r="F133" s="17">
        <f>IF(time&lt;=30,1-(1-$F$3*time/30)^(1/12),1-(1-$F$3)^(1/12))</f>
        <v>5.1430128318229462E-3</v>
      </c>
      <c r="G133" s="16">
        <f t="shared" si="24"/>
        <v>645154.03813601541</v>
      </c>
      <c r="H133" s="14">
        <f t="shared" si="25"/>
        <v>52358.229522888054</v>
      </c>
      <c r="I133" s="15">
        <f t="shared" si="26"/>
        <v>862083.87888372294</v>
      </c>
      <c r="J133" s="14">
        <f t="shared" si="27"/>
        <v>785373.44284332078</v>
      </c>
      <c r="K133" s="21">
        <f t="shared" si="28"/>
        <v>1647457.3217270437</v>
      </c>
      <c r="M133" s="33">
        <f t="shared" si="34"/>
        <v>0</v>
      </c>
      <c r="N133" s="30">
        <f>(I-Service_Fee)/12*M133</f>
        <v>0</v>
      </c>
      <c r="O133" s="35">
        <f t="shared" si="29"/>
        <v>0</v>
      </c>
      <c r="P133" s="33">
        <f t="shared" si="42"/>
        <v>25659750.854931351</v>
      </c>
      <c r="Q133" s="30">
        <f>(I-Service_Fee)/12*P133</f>
        <v>160373.44284332093</v>
      </c>
      <c r="R133" s="34">
        <f t="shared" si="30"/>
        <v>862083.87888372294</v>
      </c>
      <c r="S133" s="33">
        <f t="shared" si="35"/>
        <v>62500000</v>
      </c>
      <c r="T133" s="30">
        <f>(I-Service_Fee)/12*S133</f>
        <v>390624.99999999994</v>
      </c>
      <c r="U133" s="35">
        <f t="shared" si="31"/>
        <v>0</v>
      </c>
      <c r="V133" s="34">
        <f t="shared" si="36"/>
        <v>37500000</v>
      </c>
      <c r="W133" s="30">
        <f>(I-Service_Fee)/12*V133</f>
        <v>234374.99999999997</v>
      </c>
      <c r="X133" s="35">
        <f t="shared" si="37"/>
        <v>0</v>
      </c>
      <c r="Y133" s="32"/>
      <c r="Z133" s="32">
        <f t="shared" si="43"/>
        <v>123</v>
      </c>
      <c r="AA133" s="32">
        <f t="shared" si="38"/>
        <v>0</v>
      </c>
      <c r="AB133" s="32">
        <f t="shared" si="39"/>
        <v>1022457.3217270438</v>
      </c>
      <c r="AC133" s="32">
        <f t="shared" si="40"/>
        <v>390624.99999999994</v>
      </c>
      <c r="AD133" s="32">
        <f t="shared" si="41"/>
        <v>234374.99999999997</v>
      </c>
    </row>
    <row r="134" spans="1:30" ht="15.75" thickBot="1" x14ac:dyDescent="0.3">
      <c r="A134" s="7">
        <v>124</v>
      </c>
      <c r="B134" s="14">
        <f t="shared" si="32"/>
        <v>124797666.97604761</v>
      </c>
      <c r="C134" s="19">
        <f t="shared" si="33"/>
        <v>1049237.3754187415</v>
      </c>
      <c r="D134" s="14">
        <f t="shared" si="22"/>
        <v>831984.44650698407</v>
      </c>
      <c r="E134" s="15">
        <f t="shared" si="23"/>
        <v>217252.92891175742</v>
      </c>
      <c r="F134" s="17">
        <f>IF(time&lt;=30,1-(1-$F$3*time/30)^(1/12),1-(1-$F$3)^(1/12))</f>
        <v>5.1430128318229462E-3</v>
      </c>
      <c r="G134" s="16">
        <f t="shared" si="24"/>
        <v>640718.66803823528</v>
      </c>
      <c r="H134" s="14">
        <f t="shared" si="25"/>
        <v>51999.027906686504</v>
      </c>
      <c r="I134" s="15">
        <f t="shared" si="26"/>
        <v>857971.5969499927</v>
      </c>
      <c r="J134" s="14">
        <f t="shared" si="27"/>
        <v>779985.41860029753</v>
      </c>
      <c r="K134" s="21">
        <f t="shared" si="28"/>
        <v>1637957.0155502902</v>
      </c>
      <c r="M134" s="33">
        <f t="shared" si="34"/>
        <v>0</v>
      </c>
      <c r="N134" s="30">
        <f>(I-Service_Fee)/12*M134</f>
        <v>0</v>
      </c>
      <c r="O134" s="35">
        <f t="shared" si="29"/>
        <v>0</v>
      </c>
      <c r="P134" s="33">
        <f t="shared" si="42"/>
        <v>24797666.976047628</v>
      </c>
      <c r="Q134" s="30">
        <f>(I-Service_Fee)/12*P134</f>
        <v>154985.41860029765</v>
      </c>
      <c r="R134" s="34">
        <f t="shared" si="30"/>
        <v>857971.5969499927</v>
      </c>
      <c r="S134" s="33">
        <f t="shared" si="35"/>
        <v>62500000</v>
      </c>
      <c r="T134" s="30">
        <f>(I-Service_Fee)/12*S134</f>
        <v>390624.99999999994</v>
      </c>
      <c r="U134" s="35">
        <f t="shared" si="31"/>
        <v>0</v>
      </c>
      <c r="V134" s="34">
        <f t="shared" si="36"/>
        <v>37500000</v>
      </c>
      <c r="W134" s="30">
        <f>(I-Service_Fee)/12*V134</f>
        <v>234374.99999999997</v>
      </c>
      <c r="X134" s="35">
        <f t="shared" si="37"/>
        <v>0</v>
      </c>
      <c r="Y134" s="32"/>
      <c r="Z134" s="32">
        <f t="shared" si="43"/>
        <v>124</v>
      </c>
      <c r="AA134" s="32">
        <f t="shared" si="38"/>
        <v>0</v>
      </c>
      <c r="AB134" s="32">
        <f t="shared" si="39"/>
        <v>1012957.0155502904</v>
      </c>
      <c r="AC134" s="32">
        <f t="shared" si="40"/>
        <v>390624.99999999994</v>
      </c>
      <c r="AD134" s="32">
        <f t="shared" si="41"/>
        <v>234374.99999999997</v>
      </c>
    </row>
    <row r="135" spans="1:30" ht="15.75" thickBot="1" x14ac:dyDescent="0.3">
      <c r="A135" s="7">
        <v>125</v>
      </c>
      <c r="B135" s="14">
        <f t="shared" si="32"/>
        <v>123939695.37909761</v>
      </c>
      <c r="C135" s="19">
        <f t="shared" si="33"/>
        <v>1043841.1341333349</v>
      </c>
      <c r="D135" s="14">
        <f t="shared" si="22"/>
        <v>826264.6358606508</v>
      </c>
      <c r="E135" s="15">
        <f t="shared" si="23"/>
        <v>217576.49827268405</v>
      </c>
      <c r="F135" s="17">
        <f>IF(time&lt;=30,1-(1-$F$3*time/30)^(1/12),1-(1-$F$3)^(1/12))</f>
        <v>5.1430128318229462E-3</v>
      </c>
      <c r="G135" s="16">
        <f t="shared" si="24"/>
        <v>636304.44498440658</v>
      </c>
      <c r="H135" s="14">
        <f t="shared" si="25"/>
        <v>51641.539741290675</v>
      </c>
      <c r="I135" s="15">
        <f t="shared" si="26"/>
        <v>853880.94325709064</v>
      </c>
      <c r="J135" s="14">
        <f t="shared" si="27"/>
        <v>774623.09611936007</v>
      </c>
      <c r="K135" s="21">
        <f t="shared" si="28"/>
        <v>1628504.0393764507</v>
      </c>
      <c r="M135" s="33">
        <f t="shared" si="34"/>
        <v>0</v>
      </c>
      <c r="N135" s="30">
        <f>(I-Service_Fee)/12*M135</f>
        <v>0</v>
      </c>
      <c r="O135" s="35">
        <f t="shared" si="29"/>
        <v>0</v>
      </c>
      <c r="P135" s="33">
        <f t="shared" si="42"/>
        <v>23939695.379097633</v>
      </c>
      <c r="Q135" s="30">
        <f>(I-Service_Fee)/12*P135</f>
        <v>149623.09611936018</v>
      </c>
      <c r="R135" s="34">
        <f t="shared" si="30"/>
        <v>853880.94325709064</v>
      </c>
      <c r="S135" s="33">
        <f t="shared" si="35"/>
        <v>62500000</v>
      </c>
      <c r="T135" s="30">
        <f>(I-Service_Fee)/12*S135</f>
        <v>390624.99999999994</v>
      </c>
      <c r="U135" s="35">
        <f t="shared" si="31"/>
        <v>0</v>
      </c>
      <c r="V135" s="34">
        <f t="shared" si="36"/>
        <v>37500000</v>
      </c>
      <c r="W135" s="30">
        <f>(I-Service_Fee)/12*V135</f>
        <v>234374.99999999997</v>
      </c>
      <c r="X135" s="35">
        <f t="shared" si="37"/>
        <v>0</v>
      </c>
      <c r="Y135" s="32"/>
      <c r="Z135" s="32">
        <f t="shared" si="43"/>
        <v>125</v>
      </c>
      <c r="AA135" s="32">
        <f t="shared" si="38"/>
        <v>0</v>
      </c>
      <c r="AB135" s="32">
        <f t="shared" si="39"/>
        <v>1003504.0393764508</v>
      </c>
      <c r="AC135" s="32">
        <f t="shared" si="40"/>
        <v>390624.99999999994</v>
      </c>
      <c r="AD135" s="32">
        <f t="shared" si="41"/>
        <v>234374.99999999997</v>
      </c>
    </row>
    <row r="136" spans="1:30" ht="15.75" thickBot="1" x14ac:dyDescent="0.3">
      <c r="A136" s="7">
        <v>126</v>
      </c>
      <c r="B136" s="14">
        <f t="shared" si="32"/>
        <v>123085814.43584052</v>
      </c>
      <c r="C136" s="19">
        <f t="shared" si="33"/>
        <v>1038472.6457861025</v>
      </c>
      <c r="D136" s="14">
        <f t="shared" si="22"/>
        <v>820572.09623893688</v>
      </c>
      <c r="E136" s="15">
        <f t="shared" si="23"/>
        <v>217900.54954716563</v>
      </c>
      <c r="F136" s="17">
        <f>IF(time&lt;=30,1-(1-$F$3*time/30)^(1/12),1-(1-$F$3)^(1/12))</f>
        <v>5.1430128318229462E-3</v>
      </c>
      <c r="G136" s="16">
        <f t="shared" si="24"/>
        <v>631911.25773652352</v>
      </c>
      <c r="H136" s="14">
        <f t="shared" si="25"/>
        <v>51285.756014933548</v>
      </c>
      <c r="I136" s="15">
        <f t="shared" si="26"/>
        <v>849811.80728368915</v>
      </c>
      <c r="J136" s="14">
        <f t="shared" si="27"/>
        <v>769286.3402240033</v>
      </c>
      <c r="K136" s="21">
        <f t="shared" si="28"/>
        <v>1619098.1475076925</v>
      </c>
      <c r="M136" s="33">
        <f t="shared" si="34"/>
        <v>0</v>
      </c>
      <c r="N136" s="30">
        <f>(I-Service_Fee)/12*M136</f>
        <v>0</v>
      </c>
      <c r="O136" s="35">
        <f t="shared" si="29"/>
        <v>0</v>
      </c>
      <c r="P136" s="33">
        <f t="shared" si="42"/>
        <v>23085814.435840543</v>
      </c>
      <c r="Q136" s="30">
        <f>(I-Service_Fee)/12*P136</f>
        <v>144286.34022400339</v>
      </c>
      <c r="R136" s="34">
        <f t="shared" si="30"/>
        <v>849811.80728368915</v>
      </c>
      <c r="S136" s="33">
        <f t="shared" si="35"/>
        <v>62500000</v>
      </c>
      <c r="T136" s="30">
        <f>(I-Service_Fee)/12*S136</f>
        <v>390624.99999999994</v>
      </c>
      <c r="U136" s="35">
        <f t="shared" si="31"/>
        <v>0</v>
      </c>
      <c r="V136" s="34">
        <f t="shared" si="36"/>
        <v>37500000</v>
      </c>
      <c r="W136" s="30">
        <f>(I-Service_Fee)/12*V136</f>
        <v>234374.99999999997</v>
      </c>
      <c r="X136" s="35">
        <f t="shared" si="37"/>
        <v>0</v>
      </c>
      <c r="Y136" s="32"/>
      <c r="Z136" s="32">
        <f t="shared" si="43"/>
        <v>126</v>
      </c>
      <c r="AA136" s="32">
        <f t="shared" si="38"/>
        <v>0</v>
      </c>
      <c r="AB136" s="32">
        <f t="shared" si="39"/>
        <v>994098.14750769257</v>
      </c>
      <c r="AC136" s="32">
        <f t="shared" si="40"/>
        <v>390624.99999999994</v>
      </c>
      <c r="AD136" s="32">
        <f t="shared" si="41"/>
        <v>234374.99999999997</v>
      </c>
    </row>
    <row r="137" spans="1:30" ht="15.75" thickBot="1" x14ac:dyDescent="0.3">
      <c r="A137" s="7">
        <v>127</v>
      </c>
      <c r="B137" s="14">
        <f t="shared" si="32"/>
        <v>122236002.62855683</v>
      </c>
      <c r="C137" s="19">
        <f t="shared" si="33"/>
        <v>1033131.7676433274</v>
      </c>
      <c r="D137" s="14">
        <f t="shared" si="22"/>
        <v>814906.68419037899</v>
      </c>
      <c r="E137" s="15">
        <f t="shared" si="23"/>
        <v>218225.08345294837</v>
      </c>
      <c r="F137" s="17">
        <f>IF(time&lt;=30,1-(1-$F$3*time/30)^(1/12),1-(1-$F$3)^(1/12))</f>
        <v>5.1430128318229462E-3</v>
      </c>
      <c r="G137" s="16">
        <f t="shared" si="24"/>
        <v>627538.99562498694</v>
      </c>
      <c r="H137" s="14">
        <f t="shared" si="25"/>
        <v>50931.66776189868</v>
      </c>
      <c r="I137" s="15">
        <f t="shared" si="26"/>
        <v>845764.07907793531</v>
      </c>
      <c r="J137" s="14">
        <f t="shared" si="27"/>
        <v>763975.01642848027</v>
      </c>
      <c r="K137" s="21">
        <f t="shared" si="28"/>
        <v>1609739.0955064157</v>
      </c>
      <c r="M137" s="33">
        <f t="shared" si="34"/>
        <v>0</v>
      </c>
      <c r="N137" s="30">
        <f>(I-Service_Fee)/12*M137</f>
        <v>0</v>
      </c>
      <c r="O137" s="35">
        <f t="shared" si="29"/>
        <v>0</v>
      </c>
      <c r="P137" s="33">
        <f t="shared" si="42"/>
        <v>22236002.628556855</v>
      </c>
      <c r="Q137" s="30">
        <f>(I-Service_Fee)/12*P137</f>
        <v>138975.01642848033</v>
      </c>
      <c r="R137" s="34">
        <f t="shared" si="30"/>
        <v>845764.07907793531</v>
      </c>
      <c r="S137" s="33">
        <f t="shared" si="35"/>
        <v>62500000</v>
      </c>
      <c r="T137" s="30">
        <f>(I-Service_Fee)/12*S137</f>
        <v>390624.99999999994</v>
      </c>
      <c r="U137" s="35">
        <f t="shared" si="31"/>
        <v>0</v>
      </c>
      <c r="V137" s="34">
        <f t="shared" si="36"/>
        <v>37500000</v>
      </c>
      <c r="W137" s="30">
        <f>(I-Service_Fee)/12*V137</f>
        <v>234374.99999999997</v>
      </c>
      <c r="X137" s="35">
        <f t="shared" si="37"/>
        <v>0</v>
      </c>
      <c r="Y137" s="32"/>
      <c r="Z137" s="32">
        <f t="shared" si="43"/>
        <v>127</v>
      </c>
      <c r="AA137" s="32">
        <f t="shared" si="38"/>
        <v>0</v>
      </c>
      <c r="AB137" s="32">
        <f t="shared" si="39"/>
        <v>984739.0955064157</v>
      </c>
      <c r="AC137" s="32">
        <f t="shared" si="40"/>
        <v>390624.99999999994</v>
      </c>
      <c r="AD137" s="32">
        <f t="shared" si="41"/>
        <v>234374.99999999997</v>
      </c>
    </row>
    <row r="138" spans="1:30" ht="15.75" thickBot="1" x14ac:dyDescent="0.3">
      <c r="A138" s="7">
        <v>128</v>
      </c>
      <c r="B138" s="14">
        <f t="shared" si="32"/>
        <v>121390238.5494789</v>
      </c>
      <c r="C138" s="19">
        <f t="shared" si="33"/>
        <v>1027818.3577053738</v>
      </c>
      <c r="D138" s="14">
        <f t="shared" si="22"/>
        <v>809268.25699652603</v>
      </c>
      <c r="E138" s="15">
        <f t="shared" si="23"/>
        <v>218550.10070884775</v>
      </c>
      <c r="F138" s="17">
        <f>IF(time&lt;=30,1-(1-$F$3*time/30)^(1/12),1-(1-$F$3)^(1/12))</f>
        <v>5.1430128318229462E-3</v>
      </c>
      <c r="G138" s="16">
        <f t="shared" si="24"/>
        <v>623187.54854567675</v>
      </c>
      <c r="H138" s="14">
        <f t="shared" si="25"/>
        <v>50579.266062282877</v>
      </c>
      <c r="I138" s="15">
        <f t="shared" si="26"/>
        <v>841737.6492545245</v>
      </c>
      <c r="J138" s="14">
        <f t="shared" si="27"/>
        <v>758688.99093424319</v>
      </c>
      <c r="K138" s="21">
        <f t="shared" si="28"/>
        <v>1600426.6401887676</v>
      </c>
      <c r="M138" s="33">
        <f t="shared" si="34"/>
        <v>0</v>
      </c>
      <c r="N138" s="30">
        <f>(I-Service_Fee)/12*M138</f>
        <v>0</v>
      </c>
      <c r="O138" s="35">
        <f t="shared" si="29"/>
        <v>0</v>
      </c>
      <c r="P138" s="33">
        <f t="shared" si="42"/>
        <v>21390238.549478918</v>
      </c>
      <c r="Q138" s="30">
        <f>(I-Service_Fee)/12*P138</f>
        <v>133688.99093424322</v>
      </c>
      <c r="R138" s="34">
        <f t="shared" si="30"/>
        <v>841737.6492545245</v>
      </c>
      <c r="S138" s="33">
        <f t="shared" si="35"/>
        <v>62500000</v>
      </c>
      <c r="T138" s="30">
        <f>(I-Service_Fee)/12*S138</f>
        <v>390624.99999999994</v>
      </c>
      <c r="U138" s="35">
        <f t="shared" si="31"/>
        <v>0</v>
      </c>
      <c r="V138" s="34">
        <f t="shared" si="36"/>
        <v>37500000</v>
      </c>
      <c r="W138" s="30">
        <f>(I-Service_Fee)/12*V138</f>
        <v>234374.99999999997</v>
      </c>
      <c r="X138" s="35">
        <f t="shared" si="37"/>
        <v>0</v>
      </c>
      <c r="Y138" s="32"/>
      <c r="Z138" s="32">
        <f t="shared" si="43"/>
        <v>128</v>
      </c>
      <c r="AA138" s="32">
        <f t="shared" si="38"/>
        <v>0</v>
      </c>
      <c r="AB138" s="32">
        <f t="shared" si="39"/>
        <v>975426.64018876769</v>
      </c>
      <c r="AC138" s="32">
        <f t="shared" si="40"/>
        <v>390624.99999999994</v>
      </c>
      <c r="AD138" s="32">
        <f t="shared" si="41"/>
        <v>234374.99999999997</v>
      </c>
    </row>
    <row r="139" spans="1:30" ht="15.75" thickBot="1" x14ac:dyDescent="0.3">
      <c r="A139" s="7">
        <v>129</v>
      </c>
      <c r="B139" s="14">
        <f t="shared" si="32"/>
        <v>120548500.90022437</v>
      </c>
      <c r="C139" s="19">
        <f t="shared" si="33"/>
        <v>1022532.2747029121</v>
      </c>
      <c r="D139" s="14">
        <f t="shared" si="22"/>
        <v>803656.6726681625</v>
      </c>
      <c r="E139" s="15">
        <f t="shared" si="23"/>
        <v>218875.60203474958</v>
      </c>
      <c r="F139" s="17">
        <f>IF(time&lt;=30,1-(1-$F$3*time/30)^(1/12),1-(1-$F$3)^(1/12))</f>
        <v>5.1430128318229462E-3</v>
      </c>
      <c r="G139" s="16">
        <f t="shared" si="24"/>
        <v>618856.80695703626</v>
      </c>
      <c r="H139" s="14">
        <f t="shared" si="25"/>
        <v>50228.542041760164</v>
      </c>
      <c r="I139" s="15">
        <f t="shared" si="26"/>
        <v>837732.40899178584</v>
      </c>
      <c r="J139" s="14">
        <f t="shared" si="27"/>
        <v>753428.13062640233</v>
      </c>
      <c r="K139" s="21">
        <f t="shared" si="28"/>
        <v>1591160.539618188</v>
      </c>
      <c r="M139" s="33">
        <f t="shared" si="34"/>
        <v>0</v>
      </c>
      <c r="N139" s="30">
        <f>(I-Service_Fee)/12*M139</f>
        <v>0</v>
      </c>
      <c r="O139" s="35">
        <f t="shared" si="29"/>
        <v>0</v>
      </c>
      <c r="P139" s="33">
        <f t="shared" si="42"/>
        <v>20548500.900224395</v>
      </c>
      <c r="Q139" s="30">
        <f>(I-Service_Fee)/12*P139</f>
        <v>128428.13062640246</v>
      </c>
      <c r="R139" s="34">
        <f t="shared" si="30"/>
        <v>837732.40899178584</v>
      </c>
      <c r="S139" s="33">
        <f t="shared" si="35"/>
        <v>62500000</v>
      </c>
      <c r="T139" s="30">
        <f>(I-Service_Fee)/12*S139</f>
        <v>390624.99999999994</v>
      </c>
      <c r="U139" s="35">
        <f t="shared" si="31"/>
        <v>0</v>
      </c>
      <c r="V139" s="34">
        <f t="shared" si="36"/>
        <v>37500000</v>
      </c>
      <c r="W139" s="30">
        <f>(I-Service_Fee)/12*V139</f>
        <v>234374.99999999997</v>
      </c>
      <c r="X139" s="35">
        <f t="shared" si="37"/>
        <v>0</v>
      </c>
      <c r="Y139" s="32"/>
      <c r="Z139" s="32">
        <f t="shared" si="43"/>
        <v>129</v>
      </c>
      <c r="AA139" s="32">
        <f t="shared" si="38"/>
        <v>0</v>
      </c>
      <c r="AB139" s="32">
        <f t="shared" si="39"/>
        <v>966160.53961818828</v>
      </c>
      <c r="AC139" s="32">
        <f t="shared" si="40"/>
        <v>390624.99999999994</v>
      </c>
      <c r="AD139" s="32">
        <f t="shared" si="41"/>
        <v>234374.99999999997</v>
      </c>
    </row>
    <row r="140" spans="1:30" ht="15.75" thickBot="1" x14ac:dyDescent="0.3">
      <c r="A140" s="7">
        <v>130</v>
      </c>
      <c r="B140" s="14">
        <f t="shared" si="32"/>
        <v>119710768.49123259</v>
      </c>
      <c r="C140" s="19">
        <f t="shared" si="33"/>
        <v>1017273.3780931619</v>
      </c>
      <c r="D140" s="14">
        <f t="shared" ref="D140:D203" si="44">B140*$C$6</f>
        <v>798071.7899415507</v>
      </c>
      <c r="E140" s="15">
        <f t="shared" ref="E140:E203" si="45">ABS(C140-D140)</f>
        <v>219201.58815161115</v>
      </c>
      <c r="F140" s="17">
        <f>IF(time&lt;=30,1-(1-$F$3*time/30)^(1/12),1-(1-$F$3)^(1/12))</f>
        <v>5.1430128318229462E-3</v>
      </c>
      <c r="G140" s="16">
        <f t="shared" ref="G140:G203" si="46">F140*(B140-E140)</f>
        <v>614546.66187717556</v>
      </c>
      <c r="H140" s="14">
        <f t="shared" ref="H140:H203" si="47">$C$8*B140/12</f>
        <v>49879.486871346911</v>
      </c>
      <c r="I140" s="15">
        <f t="shared" ref="I140:I203" si="48">E140+G140</f>
        <v>833748.25002878672</v>
      </c>
      <c r="J140" s="14">
        <f t="shared" ref="J140:J203" si="49">D140-H140</f>
        <v>748192.30307020375</v>
      </c>
      <c r="K140" s="21">
        <f t="shared" ref="K140:K203" si="50">I140+J140</f>
        <v>1581940.5530989906</v>
      </c>
      <c r="M140" s="33">
        <f t="shared" si="34"/>
        <v>0</v>
      </c>
      <c r="N140" s="30">
        <f>(I-Service_Fee)/12*M140</f>
        <v>0</v>
      </c>
      <c r="O140" s="35">
        <f t="shared" ref="O140:O203" si="51">MIN(M140,I140)</f>
        <v>0</v>
      </c>
      <c r="P140" s="33">
        <f t="shared" si="42"/>
        <v>19710768.491232608</v>
      </c>
      <c r="Q140" s="30">
        <f>(I-Service_Fee)/12*P140</f>
        <v>123192.30307020378</v>
      </c>
      <c r="R140" s="34">
        <f t="shared" ref="R140:R203" si="52">IF(M140-O140&gt;0,0,MIN(I140-O140,P140))</f>
        <v>833748.25002878672</v>
      </c>
      <c r="S140" s="33">
        <f t="shared" si="35"/>
        <v>62500000</v>
      </c>
      <c r="T140" s="30">
        <f>(I-Service_Fee)/12*S140</f>
        <v>390624.99999999994</v>
      </c>
      <c r="U140" s="35">
        <f t="shared" ref="U140:U203" si="53">IF(P140-R140&gt;0,0,MIN(I140-R140,S140))</f>
        <v>0</v>
      </c>
      <c r="V140" s="34">
        <f t="shared" si="36"/>
        <v>37500000</v>
      </c>
      <c r="W140" s="30">
        <f>(I-Service_Fee)/12*V140</f>
        <v>234374.99999999997</v>
      </c>
      <c r="X140" s="35">
        <f t="shared" si="37"/>
        <v>0</v>
      </c>
      <c r="Y140" s="32"/>
      <c r="Z140" s="32">
        <f t="shared" si="43"/>
        <v>130</v>
      </c>
      <c r="AA140" s="32">
        <f t="shared" si="38"/>
        <v>0</v>
      </c>
      <c r="AB140" s="32">
        <f t="shared" si="39"/>
        <v>956940.55309899047</v>
      </c>
      <c r="AC140" s="32">
        <f t="shared" si="40"/>
        <v>390624.99999999994</v>
      </c>
      <c r="AD140" s="32">
        <f t="shared" si="41"/>
        <v>234374.99999999997</v>
      </c>
    </row>
    <row r="141" spans="1:30" ht="15.75" thickBot="1" x14ac:dyDescent="0.3">
      <c r="A141" s="7">
        <v>131</v>
      </c>
      <c r="B141" s="14">
        <f t="shared" ref="B141:B204" si="54">B140-I140</f>
        <v>118877020.2412038</v>
      </c>
      <c r="C141" s="19">
        <f t="shared" ref="C141:C204" si="55">-PMT($C$6,$C$3-A140,B141,0)</f>
        <v>1012041.5280561567</v>
      </c>
      <c r="D141" s="14">
        <f t="shared" si="44"/>
        <v>792513.46827469207</v>
      </c>
      <c r="E141" s="15">
        <f t="shared" si="45"/>
        <v>219528.05978146463</v>
      </c>
      <c r="F141" s="17">
        <f>IF(time&lt;=30,1-(1-$F$3*time/30)^(1/12),1-(1-$F$3)^(1/12))</f>
        <v>5.1430128318229462E-3</v>
      </c>
      <c r="G141" s="16">
        <f t="shared" si="46"/>
        <v>610257.00488098594</v>
      </c>
      <c r="H141" s="14">
        <f t="shared" si="47"/>
        <v>49532.091767168255</v>
      </c>
      <c r="I141" s="15">
        <f t="shared" si="48"/>
        <v>829785.06466245058</v>
      </c>
      <c r="J141" s="14">
        <f t="shared" si="49"/>
        <v>742981.37650752382</v>
      </c>
      <c r="K141" s="21">
        <f t="shared" si="50"/>
        <v>1572766.4411699744</v>
      </c>
      <c r="M141" s="33">
        <f t="shared" ref="M141:M204" si="56">M140-O140</f>
        <v>0</v>
      </c>
      <c r="N141" s="30">
        <f>(I-Service_Fee)/12*M141</f>
        <v>0</v>
      </c>
      <c r="O141" s="35">
        <f t="shared" si="51"/>
        <v>0</v>
      </c>
      <c r="P141" s="33">
        <f t="shared" si="42"/>
        <v>18877020.241203822</v>
      </c>
      <c r="Q141" s="30">
        <f>(I-Service_Fee)/12*P141</f>
        <v>117981.37650752388</v>
      </c>
      <c r="R141" s="34">
        <f t="shared" si="52"/>
        <v>829785.06466245058</v>
      </c>
      <c r="S141" s="33">
        <f t="shared" ref="S141:S204" si="57">S140-U140</f>
        <v>62500000</v>
      </c>
      <c r="T141" s="30">
        <f>(I-Service_Fee)/12*S141</f>
        <v>390624.99999999994</v>
      </c>
      <c r="U141" s="35">
        <f t="shared" si="53"/>
        <v>0</v>
      </c>
      <c r="V141" s="34">
        <f t="shared" ref="V141:V204" si="58">V140-X140</f>
        <v>37500000</v>
      </c>
      <c r="W141" s="30">
        <f>(I-Service_Fee)/12*V141</f>
        <v>234374.99999999997</v>
      </c>
      <c r="X141" s="35">
        <f t="shared" ref="X141:X204" si="59">IF(S141-U141&gt;0,0,MIN(I141-U141,V141))</f>
        <v>0</v>
      </c>
      <c r="Y141" s="32"/>
      <c r="Z141" s="32">
        <f t="shared" si="43"/>
        <v>131</v>
      </c>
      <c r="AA141" s="32">
        <f t="shared" ref="AA141:AA204" si="60">SUM(N141:O141)</f>
        <v>0</v>
      </c>
      <c r="AB141" s="32">
        <f t="shared" ref="AB141:AB204" si="61">SUM(Q141:R141)</f>
        <v>947766.44116997439</v>
      </c>
      <c r="AC141" s="32">
        <f t="shared" ref="AC141:AC204" si="62">SUM(T141:U141)</f>
        <v>390624.99999999994</v>
      </c>
      <c r="AD141" s="32">
        <f t="shared" ref="AD141:AD204" si="63">SUM(W141:X141)</f>
        <v>234374.99999999997</v>
      </c>
    </row>
    <row r="142" spans="1:30" ht="15.75" thickBot="1" x14ac:dyDescent="0.3">
      <c r="A142" s="7">
        <v>132</v>
      </c>
      <c r="B142" s="14">
        <f t="shared" si="54"/>
        <v>118047235.17654134</v>
      </c>
      <c r="C142" s="19">
        <f t="shared" si="55"/>
        <v>1006836.5854910261</v>
      </c>
      <c r="D142" s="14">
        <f t="shared" si="44"/>
        <v>786981.56784360902</v>
      </c>
      <c r="E142" s="15">
        <f t="shared" si="45"/>
        <v>219855.01764741703</v>
      </c>
      <c r="F142" s="17">
        <f>IF(time&lt;=30,1-(1-$F$3*time/30)^(1/12),1-(1-$F$3)^(1/12))</f>
        <v>5.1430128318229462E-3</v>
      </c>
      <c r="G142" s="16">
        <f t="shared" si="46"/>
        <v>605987.72809727187</v>
      </c>
      <c r="H142" s="14">
        <f t="shared" si="47"/>
        <v>49186.347990225564</v>
      </c>
      <c r="I142" s="15">
        <f t="shared" si="48"/>
        <v>825842.7457446889</v>
      </c>
      <c r="J142" s="14">
        <f t="shared" si="49"/>
        <v>737795.21985338349</v>
      </c>
      <c r="K142" s="21">
        <f t="shared" si="50"/>
        <v>1563637.9655980724</v>
      </c>
      <c r="M142" s="33">
        <f t="shared" si="56"/>
        <v>0</v>
      </c>
      <c r="N142" s="30">
        <f>(I-Service_Fee)/12*M142</f>
        <v>0</v>
      </c>
      <c r="O142" s="35">
        <f t="shared" si="51"/>
        <v>0</v>
      </c>
      <c r="P142" s="33">
        <f t="shared" ref="P142:P205" si="64">P141-R141</f>
        <v>18047235.176541373</v>
      </c>
      <c r="Q142" s="30">
        <f>(I-Service_Fee)/12*P142</f>
        <v>112795.21985338358</v>
      </c>
      <c r="R142" s="34">
        <f t="shared" si="52"/>
        <v>825842.7457446889</v>
      </c>
      <c r="S142" s="33">
        <f t="shared" si="57"/>
        <v>62500000</v>
      </c>
      <c r="T142" s="30">
        <f>(I-Service_Fee)/12*S142</f>
        <v>390624.99999999994</v>
      </c>
      <c r="U142" s="35">
        <f t="shared" si="53"/>
        <v>0</v>
      </c>
      <c r="V142" s="34">
        <f t="shared" si="58"/>
        <v>37500000</v>
      </c>
      <c r="W142" s="30">
        <f>(I-Service_Fee)/12*V142</f>
        <v>234374.99999999997</v>
      </c>
      <c r="X142" s="35">
        <f t="shared" si="59"/>
        <v>0</v>
      </c>
      <c r="Y142" s="32"/>
      <c r="Z142" s="32">
        <f t="shared" ref="Z142:Z205" si="65">Z141+1</f>
        <v>132</v>
      </c>
      <c r="AA142" s="32">
        <f t="shared" si="60"/>
        <v>0</v>
      </c>
      <c r="AB142" s="32">
        <f t="shared" si="61"/>
        <v>938637.96559807251</v>
      </c>
      <c r="AC142" s="32">
        <f t="shared" si="62"/>
        <v>390624.99999999994</v>
      </c>
      <c r="AD142" s="32">
        <f t="shared" si="63"/>
        <v>234374.99999999997</v>
      </c>
    </row>
    <row r="143" spans="1:30" ht="15.75" thickBot="1" x14ac:dyDescent="0.3">
      <c r="A143" s="7">
        <v>133</v>
      </c>
      <c r="B143" s="14">
        <f t="shared" si="54"/>
        <v>117221392.43079665</v>
      </c>
      <c r="C143" s="19">
        <f t="shared" si="55"/>
        <v>1001658.412012297</v>
      </c>
      <c r="D143" s="14">
        <f t="shared" si="44"/>
        <v>781475.9495386444</v>
      </c>
      <c r="E143" s="15">
        <f t="shared" si="45"/>
        <v>220182.46247365256</v>
      </c>
      <c r="F143" s="17">
        <f>IF(time&lt;=30,1-(1-$F$3*time/30)^(1/12),1-(1-$F$3)^(1/12))</f>
        <v>5.1430128318229462E-3</v>
      </c>
      <c r="G143" s="16">
        <f t="shared" si="46"/>
        <v>601738.72420589603</v>
      </c>
      <c r="H143" s="14">
        <f t="shared" si="47"/>
        <v>48842.246846165275</v>
      </c>
      <c r="I143" s="15">
        <f t="shared" si="48"/>
        <v>821921.18667954858</v>
      </c>
      <c r="J143" s="14">
        <f t="shared" si="49"/>
        <v>732633.70269247913</v>
      </c>
      <c r="K143" s="21">
        <f t="shared" si="50"/>
        <v>1554554.8893720277</v>
      </c>
      <c r="M143" s="33">
        <f t="shared" si="56"/>
        <v>0</v>
      </c>
      <c r="N143" s="30">
        <f>(I-Service_Fee)/12*M143</f>
        <v>0</v>
      </c>
      <c r="O143" s="35">
        <f t="shared" si="51"/>
        <v>0</v>
      </c>
      <c r="P143" s="33">
        <f t="shared" si="64"/>
        <v>17221392.430796683</v>
      </c>
      <c r="Q143" s="30">
        <f>(I-Service_Fee)/12*P143</f>
        <v>107633.70269247926</v>
      </c>
      <c r="R143" s="34">
        <f t="shared" si="52"/>
        <v>821921.18667954858</v>
      </c>
      <c r="S143" s="33">
        <f t="shared" si="57"/>
        <v>62500000</v>
      </c>
      <c r="T143" s="30">
        <f>(I-Service_Fee)/12*S143</f>
        <v>390624.99999999994</v>
      </c>
      <c r="U143" s="35">
        <f t="shared" si="53"/>
        <v>0</v>
      </c>
      <c r="V143" s="34">
        <f t="shared" si="58"/>
        <v>37500000</v>
      </c>
      <c r="W143" s="30">
        <f>(I-Service_Fee)/12*V143</f>
        <v>234374.99999999997</v>
      </c>
      <c r="X143" s="35">
        <f t="shared" si="59"/>
        <v>0</v>
      </c>
      <c r="Y143" s="32"/>
      <c r="Z143" s="32">
        <f t="shared" si="65"/>
        <v>133</v>
      </c>
      <c r="AA143" s="32">
        <f t="shared" si="60"/>
        <v>0</v>
      </c>
      <c r="AB143" s="32">
        <f t="shared" si="61"/>
        <v>929554.88937202783</v>
      </c>
      <c r="AC143" s="32">
        <f t="shared" si="62"/>
        <v>390624.99999999994</v>
      </c>
      <c r="AD143" s="32">
        <f t="shared" si="63"/>
        <v>234374.99999999997</v>
      </c>
    </row>
    <row r="144" spans="1:30" ht="15.75" thickBot="1" x14ac:dyDescent="0.3">
      <c r="A144" s="7">
        <v>134</v>
      </c>
      <c r="B144" s="14">
        <f t="shared" si="54"/>
        <v>116399471.24411711</v>
      </c>
      <c r="C144" s="19">
        <f t="shared" si="55"/>
        <v>996506.86994621437</v>
      </c>
      <c r="D144" s="14">
        <f t="shared" si="44"/>
        <v>775996.47496078082</v>
      </c>
      <c r="E144" s="15">
        <f t="shared" si="45"/>
        <v>220510.39498543355</v>
      </c>
      <c r="F144" s="17">
        <f>IF(time&lt;=30,1-(1-$F$3*time/30)^(1/12),1-(1-$F$3)^(1/12))</f>
        <v>5.1430128318229462E-3</v>
      </c>
      <c r="G144" s="16">
        <f t="shared" si="46"/>
        <v>597509.88643493992</v>
      </c>
      <c r="H144" s="14">
        <f t="shared" si="47"/>
        <v>48499.779685048794</v>
      </c>
      <c r="I144" s="15">
        <f t="shared" si="48"/>
        <v>818020.28142037347</v>
      </c>
      <c r="J144" s="14">
        <f t="shared" si="49"/>
        <v>727496.69527573208</v>
      </c>
      <c r="K144" s="21">
        <f t="shared" si="50"/>
        <v>1545516.9766961057</v>
      </c>
      <c r="M144" s="33">
        <f t="shared" si="56"/>
        <v>0</v>
      </c>
      <c r="N144" s="30">
        <f>(I-Service_Fee)/12*M144</f>
        <v>0</v>
      </c>
      <c r="O144" s="35">
        <f t="shared" si="51"/>
        <v>0</v>
      </c>
      <c r="P144" s="33">
        <f t="shared" si="64"/>
        <v>16399471.244117133</v>
      </c>
      <c r="Q144" s="30">
        <f>(I-Service_Fee)/12*P144</f>
        <v>102496.69527573207</v>
      </c>
      <c r="R144" s="34">
        <f t="shared" si="52"/>
        <v>818020.28142037347</v>
      </c>
      <c r="S144" s="33">
        <f t="shared" si="57"/>
        <v>62500000</v>
      </c>
      <c r="T144" s="30">
        <f>(I-Service_Fee)/12*S144</f>
        <v>390624.99999999994</v>
      </c>
      <c r="U144" s="35">
        <f t="shared" si="53"/>
        <v>0</v>
      </c>
      <c r="V144" s="34">
        <f t="shared" si="58"/>
        <v>37500000</v>
      </c>
      <c r="W144" s="30">
        <f>(I-Service_Fee)/12*V144</f>
        <v>234374.99999999997</v>
      </c>
      <c r="X144" s="35">
        <f t="shared" si="59"/>
        <v>0</v>
      </c>
      <c r="Y144" s="32"/>
      <c r="Z144" s="32">
        <f t="shared" si="65"/>
        <v>134</v>
      </c>
      <c r="AA144" s="32">
        <f t="shared" si="60"/>
        <v>0</v>
      </c>
      <c r="AB144" s="32">
        <f t="shared" si="61"/>
        <v>920516.97669610556</v>
      </c>
      <c r="AC144" s="32">
        <f t="shared" si="62"/>
        <v>390624.99999999994</v>
      </c>
      <c r="AD144" s="32">
        <f t="shared" si="63"/>
        <v>234374.99999999997</v>
      </c>
    </row>
    <row r="145" spans="1:30" ht="15.75" thickBot="1" x14ac:dyDescent="0.3">
      <c r="A145" s="7">
        <v>135</v>
      </c>
      <c r="B145" s="14">
        <f t="shared" si="54"/>
        <v>115581450.96269673</v>
      </c>
      <c r="C145" s="19">
        <f t="shared" si="55"/>
        <v>991381.82232708123</v>
      </c>
      <c r="D145" s="14">
        <f t="shared" si="44"/>
        <v>770543.00641797821</v>
      </c>
      <c r="E145" s="15">
        <f t="shared" si="45"/>
        <v>220838.81590910302</v>
      </c>
      <c r="F145" s="17">
        <f>IF(time&lt;=30,1-(1-$F$3*time/30)^(1/12),1-(1-$F$3)^(1/12))</f>
        <v>5.1430128318229462E-3</v>
      </c>
      <c r="G145" s="16">
        <f t="shared" si="46"/>
        <v>593301.10855787876</v>
      </c>
      <c r="H145" s="14">
        <f t="shared" si="47"/>
        <v>48158.937901123638</v>
      </c>
      <c r="I145" s="15">
        <f t="shared" si="48"/>
        <v>814139.92446698179</v>
      </c>
      <c r="J145" s="14">
        <f t="shared" si="49"/>
        <v>722384.06851685455</v>
      </c>
      <c r="K145" s="21">
        <f t="shared" si="50"/>
        <v>1536523.9929838362</v>
      </c>
      <c r="M145" s="33">
        <f t="shared" si="56"/>
        <v>0</v>
      </c>
      <c r="N145" s="30">
        <f>(I-Service_Fee)/12*M145</f>
        <v>0</v>
      </c>
      <c r="O145" s="35">
        <f t="shared" si="51"/>
        <v>0</v>
      </c>
      <c r="P145" s="33">
        <f t="shared" si="64"/>
        <v>15581450.962696759</v>
      </c>
      <c r="Q145" s="30">
        <f>(I-Service_Fee)/12*P145</f>
        <v>97384.068516854735</v>
      </c>
      <c r="R145" s="34">
        <f t="shared" si="52"/>
        <v>814139.92446698179</v>
      </c>
      <c r="S145" s="33">
        <f t="shared" si="57"/>
        <v>62500000</v>
      </c>
      <c r="T145" s="30">
        <f>(I-Service_Fee)/12*S145</f>
        <v>390624.99999999994</v>
      </c>
      <c r="U145" s="35">
        <f t="shared" si="53"/>
        <v>0</v>
      </c>
      <c r="V145" s="34">
        <f t="shared" si="58"/>
        <v>37500000</v>
      </c>
      <c r="W145" s="30">
        <f>(I-Service_Fee)/12*V145</f>
        <v>234374.99999999997</v>
      </c>
      <c r="X145" s="35">
        <f t="shared" si="59"/>
        <v>0</v>
      </c>
      <c r="Y145" s="32"/>
      <c r="Z145" s="32">
        <f t="shared" si="65"/>
        <v>135</v>
      </c>
      <c r="AA145" s="32">
        <f t="shared" si="60"/>
        <v>0</v>
      </c>
      <c r="AB145" s="32">
        <f t="shared" si="61"/>
        <v>911523.99298383656</v>
      </c>
      <c r="AC145" s="32">
        <f t="shared" si="62"/>
        <v>390624.99999999994</v>
      </c>
      <c r="AD145" s="32">
        <f t="shared" si="63"/>
        <v>234374.99999999997</v>
      </c>
    </row>
    <row r="146" spans="1:30" ht="15.75" thickBot="1" x14ac:dyDescent="0.3">
      <c r="A146" s="7">
        <v>136</v>
      </c>
      <c r="B146" s="14">
        <f t="shared" si="54"/>
        <v>114767311.03822975</v>
      </c>
      <c r="C146" s="19">
        <f t="shared" si="55"/>
        <v>986283.13289361703</v>
      </c>
      <c r="D146" s="14">
        <f t="shared" si="44"/>
        <v>765115.40692153166</v>
      </c>
      <c r="E146" s="15">
        <f t="shared" si="45"/>
        <v>221167.72597208538</v>
      </c>
      <c r="F146" s="17">
        <f>IF(time&lt;=30,1-(1-$F$3*time/30)^(1/12),1-(1-$F$3)^(1/12))</f>
        <v>5.1430128318229462E-3</v>
      </c>
      <c r="G146" s="16">
        <f t="shared" si="46"/>
        <v>589112.28489077126</v>
      </c>
      <c r="H146" s="14">
        <f t="shared" si="47"/>
        <v>47819.712932595728</v>
      </c>
      <c r="I146" s="15">
        <f t="shared" si="48"/>
        <v>810280.01086285664</v>
      </c>
      <c r="J146" s="14">
        <f t="shared" si="49"/>
        <v>717295.69398893591</v>
      </c>
      <c r="K146" s="21">
        <f t="shared" si="50"/>
        <v>1527575.7048517927</v>
      </c>
      <c r="M146" s="33">
        <f t="shared" si="56"/>
        <v>0</v>
      </c>
      <c r="N146" s="30">
        <f>(I-Service_Fee)/12*M146</f>
        <v>0</v>
      </c>
      <c r="O146" s="35">
        <f t="shared" si="51"/>
        <v>0</v>
      </c>
      <c r="P146" s="33">
        <f t="shared" si="64"/>
        <v>14767311.038229777</v>
      </c>
      <c r="Q146" s="30">
        <f>(I-Service_Fee)/12*P146</f>
        <v>92295.693988936095</v>
      </c>
      <c r="R146" s="34">
        <f t="shared" si="52"/>
        <v>810280.01086285664</v>
      </c>
      <c r="S146" s="33">
        <f t="shared" si="57"/>
        <v>62500000</v>
      </c>
      <c r="T146" s="30">
        <f>(I-Service_Fee)/12*S146</f>
        <v>390624.99999999994</v>
      </c>
      <c r="U146" s="35">
        <f t="shared" si="53"/>
        <v>0</v>
      </c>
      <c r="V146" s="34">
        <f t="shared" si="58"/>
        <v>37500000</v>
      </c>
      <c r="W146" s="30">
        <f>(I-Service_Fee)/12*V146</f>
        <v>234374.99999999997</v>
      </c>
      <c r="X146" s="35">
        <f t="shared" si="59"/>
        <v>0</v>
      </c>
      <c r="Y146" s="32"/>
      <c r="Z146" s="32">
        <f t="shared" si="65"/>
        <v>136</v>
      </c>
      <c r="AA146" s="32">
        <f t="shared" si="60"/>
        <v>0</v>
      </c>
      <c r="AB146" s="32">
        <f t="shared" si="61"/>
        <v>902575.70485179278</v>
      </c>
      <c r="AC146" s="32">
        <f t="shared" si="62"/>
        <v>390624.99999999994</v>
      </c>
      <c r="AD146" s="32">
        <f t="shared" si="63"/>
        <v>234374.99999999997</v>
      </c>
    </row>
    <row r="147" spans="1:30" ht="15.75" thickBot="1" x14ac:dyDescent="0.3">
      <c r="A147" s="7">
        <v>137</v>
      </c>
      <c r="B147" s="14">
        <f t="shared" si="54"/>
        <v>113957031.02736689</v>
      </c>
      <c r="C147" s="19">
        <f t="shared" si="55"/>
        <v>981210.66608533473</v>
      </c>
      <c r="D147" s="14">
        <f t="shared" si="44"/>
        <v>759713.54018244601</v>
      </c>
      <c r="E147" s="15">
        <f t="shared" si="45"/>
        <v>221497.12590288871</v>
      </c>
      <c r="F147" s="17">
        <f>IF(time&lt;=30,1-(1-$F$3*time/30)^(1/12),1-(1-$F$3)^(1/12))</f>
        <v>5.1430128318229462E-3</v>
      </c>
      <c r="G147" s="16">
        <f t="shared" si="46"/>
        <v>584943.31028946303</v>
      </c>
      <c r="H147" s="14">
        <f t="shared" si="47"/>
        <v>47482.096261402876</v>
      </c>
      <c r="I147" s="15">
        <f t="shared" si="48"/>
        <v>806440.43619235174</v>
      </c>
      <c r="J147" s="14">
        <f t="shared" si="49"/>
        <v>712231.44392104319</v>
      </c>
      <c r="K147" s="21">
        <f t="shared" si="50"/>
        <v>1518671.8801133949</v>
      </c>
      <c r="M147" s="33">
        <f t="shared" si="56"/>
        <v>0</v>
      </c>
      <c r="N147" s="30">
        <f>(I-Service_Fee)/12*M147</f>
        <v>0</v>
      </c>
      <c r="O147" s="35">
        <f t="shared" si="51"/>
        <v>0</v>
      </c>
      <c r="P147" s="33">
        <f t="shared" si="64"/>
        <v>13957031.027366919</v>
      </c>
      <c r="Q147" s="30">
        <f>(I-Service_Fee)/12*P147</f>
        <v>87231.443921043247</v>
      </c>
      <c r="R147" s="34">
        <f t="shared" si="52"/>
        <v>806440.43619235174</v>
      </c>
      <c r="S147" s="33">
        <f t="shared" si="57"/>
        <v>62500000</v>
      </c>
      <c r="T147" s="30">
        <f>(I-Service_Fee)/12*S147</f>
        <v>390624.99999999994</v>
      </c>
      <c r="U147" s="35">
        <f t="shared" si="53"/>
        <v>0</v>
      </c>
      <c r="V147" s="34">
        <f t="shared" si="58"/>
        <v>37500000</v>
      </c>
      <c r="W147" s="30">
        <f>(I-Service_Fee)/12*V147</f>
        <v>234374.99999999997</v>
      </c>
      <c r="X147" s="35">
        <f t="shared" si="59"/>
        <v>0</v>
      </c>
      <c r="Y147" s="32"/>
      <c r="Z147" s="32">
        <f t="shared" si="65"/>
        <v>137</v>
      </c>
      <c r="AA147" s="32">
        <f t="shared" si="60"/>
        <v>0</v>
      </c>
      <c r="AB147" s="32">
        <f t="shared" si="61"/>
        <v>893671.88011339493</v>
      </c>
      <c r="AC147" s="32">
        <f t="shared" si="62"/>
        <v>390624.99999999994</v>
      </c>
      <c r="AD147" s="32">
        <f t="shared" si="63"/>
        <v>234374.99999999997</v>
      </c>
    </row>
    <row r="148" spans="1:30" ht="15.75" thickBot="1" x14ac:dyDescent="0.3">
      <c r="A148" s="7">
        <v>138</v>
      </c>
      <c r="B148" s="14">
        <f t="shared" si="54"/>
        <v>113150590.59117454</v>
      </c>
      <c r="C148" s="19">
        <f t="shared" si="55"/>
        <v>976164.28703893628</v>
      </c>
      <c r="D148" s="14">
        <f t="shared" si="44"/>
        <v>754337.27060783037</v>
      </c>
      <c r="E148" s="15">
        <f t="shared" si="45"/>
        <v>221827.01643110591</v>
      </c>
      <c r="F148" s="17">
        <f>IF(time&lt;=30,1-(1-$F$3*time/30)^(1/12),1-(1-$F$3)^(1/12))</f>
        <v>5.1430128318229462E-3</v>
      </c>
      <c r="G148" s="16">
        <f t="shared" si="46"/>
        <v>580794.08014680527</v>
      </c>
      <c r="H148" s="14">
        <f t="shared" si="47"/>
        <v>47146.079412989398</v>
      </c>
      <c r="I148" s="15">
        <f t="shared" si="48"/>
        <v>802621.09657791117</v>
      </c>
      <c r="J148" s="14">
        <f t="shared" si="49"/>
        <v>707191.19119484094</v>
      </c>
      <c r="K148" s="21">
        <f t="shared" si="50"/>
        <v>1509812.2877727521</v>
      </c>
      <c r="M148" s="33">
        <f t="shared" si="56"/>
        <v>0</v>
      </c>
      <c r="N148" s="30">
        <f>(I-Service_Fee)/12*M148</f>
        <v>0</v>
      </c>
      <c r="O148" s="35">
        <f t="shared" si="51"/>
        <v>0</v>
      </c>
      <c r="P148" s="33">
        <f t="shared" si="64"/>
        <v>13150590.591174567</v>
      </c>
      <c r="Q148" s="30">
        <f>(I-Service_Fee)/12*P148</f>
        <v>82191.191194841042</v>
      </c>
      <c r="R148" s="34">
        <f t="shared" si="52"/>
        <v>802621.09657791117</v>
      </c>
      <c r="S148" s="33">
        <f t="shared" si="57"/>
        <v>62500000</v>
      </c>
      <c r="T148" s="30">
        <f>(I-Service_Fee)/12*S148</f>
        <v>390624.99999999994</v>
      </c>
      <c r="U148" s="35">
        <f t="shared" si="53"/>
        <v>0</v>
      </c>
      <c r="V148" s="34">
        <f t="shared" si="58"/>
        <v>37500000</v>
      </c>
      <c r="W148" s="30">
        <f>(I-Service_Fee)/12*V148</f>
        <v>234374.99999999997</v>
      </c>
      <c r="X148" s="35">
        <f t="shared" si="59"/>
        <v>0</v>
      </c>
      <c r="Y148" s="32"/>
      <c r="Z148" s="32">
        <f t="shared" si="65"/>
        <v>138</v>
      </c>
      <c r="AA148" s="32">
        <f t="shared" si="60"/>
        <v>0</v>
      </c>
      <c r="AB148" s="32">
        <f t="shared" si="61"/>
        <v>884812.28777275223</v>
      </c>
      <c r="AC148" s="32">
        <f t="shared" si="62"/>
        <v>390624.99999999994</v>
      </c>
      <c r="AD148" s="32">
        <f t="shared" si="63"/>
        <v>234374.99999999997</v>
      </c>
    </row>
    <row r="149" spans="1:30" ht="15.75" thickBot="1" x14ac:dyDescent="0.3">
      <c r="A149" s="7">
        <v>139</v>
      </c>
      <c r="B149" s="14">
        <f t="shared" si="54"/>
        <v>112347969.49459663</v>
      </c>
      <c r="C149" s="19">
        <f t="shared" si="55"/>
        <v>971143.86158472765</v>
      </c>
      <c r="D149" s="14">
        <f t="shared" si="44"/>
        <v>748986.46329731087</v>
      </c>
      <c r="E149" s="15">
        <f t="shared" si="45"/>
        <v>222157.39828741679</v>
      </c>
      <c r="F149" s="17">
        <f>IF(time&lt;=30,1-(1-$F$3*time/30)^(1/12),1-(1-$F$3)^(1/12))</f>
        <v>5.1430128318229462E-3</v>
      </c>
      <c r="G149" s="16">
        <f t="shared" si="46"/>
        <v>576664.49038988678</v>
      </c>
      <c r="H149" s="14">
        <f t="shared" si="47"/>
        <v>46811.653956081929</v>
      </c>
      <c r="I149" s="15">
        <f t="shared" si="48"/>
        <v>798821.88867730356</v>
      </c>
      <c r="J149" s="14">
        <f t="shared" si="49"/>
        <v>702174.80934122892</v>
      </c>
      <c r="K149" s="21">
        <f t="shared" si="50"/>
        <v>1500996.6980185325</v>
      </c>
      <c r="M149" s="33">
        <f t="shared" si="56"/>
        <v>0</v>
      </c>
      <c r="N149" s="30">
        <f>(I-Service_Fee)/12*M149</f>
        <v>0</v>
      </c>
      <c r="O149" s="35">
        <f t="shared" si="51"/>
        <v>0</v>
      </c>
      <c r="P149" s="33">
        <f t="shared" si="64"/>
        <v>12347969.494596656</v>
      </c>
      <c r="Q149" s="30">
        <f>(I-Service_Fee)/12*P149</f>
        <v>77174.809341229091</v>
      </c>
      <c r="R149" s="34">
        <f t="shared" si="52"/>
        <v>798821.88867730356</v>
      </c>
      <c r="S149" s="33">
        <f t="shared" si="57"/>
        <v>62500000</v>
      </c>
      <c r="T149" s="30">
        <f>(I-Service_Fee)/12*S149</f>
        <v>390624.99999999994</v>
      </c>
      <c r="U149" s="35">
        <f t="shared" si="53"/>
        <v>0</v>
      </c>
      <c r="V149" s="34">
        <f t="shared" si="58"/>
        <v>37500000</v>
      </c>
      <c r="W149" s="30">
        <f>(I-Service_Fee)/12*V149</f>
        <v>234374.99999999997</v>
      </c>
      <c r="X149" s="35">
        <f t="shared" si="59"/>
        <v>0</v>
      </c>
      <c r="Y149" s="32"/>
      <c r="Z149" s="32">
        <f t="shared" si="65"/>
        <v>139</v>
      </c>
      <c r="AA149" s="32">
        <f t="shared" si="60"/>
        <v>0</v>
      </c>
      <c r="AB149" s="32">
        <f t="shared" si="61"/>
        <v>875996.69801853271</v>
      </c>
      <c r="AC149" s="32">
        <f t="shared" si="62"/>
        <v>390624.99999999994</v>
      </c>
      <c r="AD149" s="32">
        <f t="shared" si="63"/>
        <v>234374.99999999997</v>
      </c>
    </row>
    <row r="150" spans="1:30" ht="15.75" thickBot="1" x14ac:dyDescent="0.3">
      <c r="A150" s="7">
        <v>140</v>
      </c>
      <c r="B150" s="14">
        <f t="shared" si="54"/>
        <v>111549147.60591933</v>
      </c>
      <c r="C150" s="19">
        <f t="shared" si="55"/>
        <v>966149.25624305138</v>
      </c>
      <c r="D150" s="14">
        <f t="shared" si="44"/>
        <v>743660.98403946229</v>
      </c>
      <c r="E150" s="15">
        <f t="shared" si="45"/>
        <v>222488.27220358909</v>
      </c>
      <c r="F150" s="17">
        <f>IF(time&lt;=30,1-(1-$F$3*time/30)^(1/12),1-(1-$F$3)^(1/12))</f>
        <v>5.1430128318229462E-3</v>
      </c>
      <c r="G150" s="16">
        <f t="shared" si="46"/>
        <v>572554.43747728178</v>
      </c>
      <c r="H150" s="14">
        <f t="shared" si="47"/>
        <v>46478.811502466386</v>
      </c>
      <c r="I150" s="15">
        <f t="shared" si="48"/>
        <v>795042.70968087087</v>
      </c>
      <c r="J150" s="14">
        <f t="shared" si="49"/>
        <v>697182.17253699596</v>
      </c>
      <c r="K150" s="21">
        <f t="shared" si="50"/>
        <v>1492224.8822178668</v>
      </c>
      <c r="M150" s="33">
        <f t="shared" si="56"/>
        <v>0</v>
      </c>
      <c r="N150" s="30">
        <f>(I-Service_Fee)/12*M150</f>
        <v>0</v>
      </c>
      <c r="O150" s="35">
        <f t="shared" si="51"/>
        <v>0</v>
      </c>
      <c r="P150" s="33">
        <f t="shared" si="64"/>
        <v>11549147.605919354</v>
      </c>
      <c r="Q150" s="30">
        <f>(I-Service_Fee)/12*P150</f>
        <v>72182.17253699596</v>
      </c>
      <c r="R150" s="34">
        <f t="shared" si="52"/>
        <v>795042.70968087087</v>
      </c>
      <c r="S150" s="33">
        <f t="shared" si="57"/>
        <v>62500000</v>
      </c>
      <c r="T150" s="30">
        <f>(I-Service_Fee)/12*S150</f>
        <v>390624.99999999994</v>
      </c>
      <c r="U150" s="35">
        <f t="shared" si="53"/>
        <v>0</v>
      </c>
      <c r="V150" s="34">
        <f t="shared" si="58"/>
        <v>37500000</v>
      </c>
      <c r="W150" s="30">
        <f>(I-Service_Fee)/12*V150</f>
        <v>234374.99999999997</v>
      </c>
      <c r="X150" s="35">
        <f t="shared" si="59"/>
        <v>0</v>
      </c>
      <c r="Y150" s="32"/>
      <c r="Z150" s="32">
        <f t="shared" si="65"/>
        <v>140</v>
      </c>
      <c r="AA150" s="32">
        <f t="shared" si="60"/>
        <v>0</v>
      </c>
      <c r="AB150" s="32">
        <f t="shared" si="61"/>
        <v>867224.88221786683</v>
      </c>
      <c r="AC150" s="32">
        <f t="shared" si="62"/>
        <v>390624.99999999994</v>
      </c>
      <c r="AD150" s="32">
        <f t="shared" si="63"/>
        <v>234374.99999999997</v>
      </c>
    </row>
    <row r="151" spans="1:30" ht="15.75" thickBot="1" x14ac:dyDescent="0.3">
      <c r="A151" s="7">
        <v>141</v>
      </c>
      <c r="B151" s="14">
        <f t="shared" si="54"/>
        <v>110754104.89623846</v>
      </c>
      <c r="C151" s="19">
        <f t="shared" si="55"/>
        <v>961180.33822073729</v>
      </c>
      <c r="D151" s="14">
        <f t="shared" si="44"/>
        <v>738360.6993082565</v>
      </c>
      <c r="E151" s="15">
        <f t="shared" si="45"/>
        <v>222819.63891248079</v>
      </c>
      <c r="F151" s="17">
        <f>IF(time&lt;=30,1-(1-$F$3*time/30)^(1/12),1-(1-$F$3)^(1/12))</f>
        <v>5.1430128318229462E-3</v>
      </c>
      <c r="G151" s="16">
        <f t="shared" si="46"/>
        <v>568463.81839630997</v>
      </c>
      <c r="H151" s="14">
        <f t="shared" si="47"/>
        <v>46147.543706766031</v>
      </c>
      <c r="I151" s="15">
        <f t="shared" si="48"/>
        <v>791283.45730879076</v>
      </c>
      <c r="J151" s="14">
        <f t="shared" si="49"/>
        <v>692213.15560149052</v>
      </c>
      <c r="K151" s="21">
        <f t="shared" si="50"/>
        <v>1483496.6129102814</v>
      </c>
      <c r="M151" s="33">
        <f t="shared" si="56"/>
        <v>0</v>
      </c>
      <c r="N151" s="30">
        <f>(I-Service_Fee)/12*M151</f>
        <v>0</v>
      </c>
      <c r="O151" s="35">
        <f t="shared" si="51"/>
        <v>0</v>
      </c>
      <c r="P151" s="33">
        <f t="shared" si="64"/>
        <v>10754104.896238483</v>
      </c>
      <c r="Q151" s="30">
        <f>(I-Service_Fee)/12*P151</f>
        <v>67213.155601490522</v>
      </c>
      <c r="R151" s="34">
        <f t="shared" si="52"/>
        <v>791283.45730879076</v>
      </c>
      <c r="S151" s="33">
        <f t="shared" si="57"/>
        <v>62500000</v>
      </c>
      <c r="T151" s="30">
        <f>(I-Service_Fee)/12*S151</f>
        <v>390624.99999999994</v>
      </c>
      <c r="U151" s="35">
        <f t="shared" si="53"/>
        <v>0</v>
      </c>
      <c r="V151" s="34">
        <f t="shared" si="58"/>
        <v>37500000</v>
      </c>
      <c r="W151" s="30">
        <f>(I-Service_Fee)/12*V151</f>
        <v>234374.99999999997</v>
      </c>
      <c r="X151" s="35">
        <f t="shared" si="59"/>
        <v>0</v>
      </c>
      <c r="Y151" s="32"/>
      <c r="Z151" s="32">
        <f t="shared" si="65"/>
        <v>141</v>
      </c>
      <c r="AA151" s="32">
        <f t="shared" si="60"/>
        <v>0</v>
      </c>
      <c r="AB151" s="32">
        <f t="shared" si="61"/>
        <v>858496.61291028128</v>
      </c>
      <c r="AC151" s="32">
        <f t="shared" si="62"/>
        <v>390624.99999999994</v>
      </c>
      <c r="AD151" s="32">
        <f t="shared" si="63"/>
        <v>234374.99999999997</v>
      </c>
    </row>
    <row r="152" spans="1:30" ht="15.75" thickBot="1" x14ac:dyDescent="0.3">
      <c r="A152" s="7">
        <v>142</v>
      </c>
      <c r="B152" s="14">
        <f t="shared" si="54"/>
        <v>109962821.43892968</v>
      </c>
      <c r="C152" s="19">
        <f t="shared" si="55"/>
        <v>956236.975407572</v>
      </c>
      <c r="D152" s="14">
        <f t="shared" si="44"/>
        <v>733085.47625953122</v>
      </c>
      <c r="E152" s="15">
        <f t="shared" si="45"/>
        <v>223151.49914804078</v>
      </c>
      <c r="F152" s="17">
        <f>IF(time&lt;=30,1-(1-$F$3*time/30)^(1/12),1-(1-$F$3)^(1/12))</f>
        <v>5.1430128318229462E-3</v>
      </c>
      <c r="G152" s="16">
        <f t="shared" si="46"/>
        <v>564392.53066031181</v>
      </c>
      <c r="H152" s="14">
        <f t="shared" si="47"/>
        <v>45817.842266220694</v>
      </c>
      <c r="I152" s="15">
        <f t="shared" si="48"/>
        <v>787544.02980835258</v>
      </c>
      <c r="J152" s="14">
        <f t="shared" si="49"/>
        <v>687267.6339933105</v>
      </c>
      <c r="K152" s="21">
        <f t="shared" si="50"/>
        <v>1474811.6638016631</v>
      </c>
      <c r="M152" s="33">
        <f t="shared" si="56"/>
        <v>0</v>
      </c>
      <c r="N152" s="30">
        <f>(I-Service_Fee)/12*M152</f>
        <v>0</v>
      </c>
      <c r="O152" s="35">
        <f t="shared" si="51"/>
        <v>0</v>
      </c>
      <c r="P152" s="33">
        <f t="shared" si="64"/>
        <v>9962821.4389296919</v>
      </c>
      <c r="Q152" s="30">
        <f>(I-Service_Fee)/12*P152</f>
        <v>62267.63399331057</v>
      </c>
      <c r="R152" s="34">
        <f t="shared" si="52"/>
        <v>787544.02980835258</v>
      </c>
      <c r="S152" s="33">
        <f t="shared" si="57"/>
        <v>62500000</v>
      </c>
      <c r="T152" s="30">
        <f>(I-Service_Fee)/12*S152</f>
        <v>390624.99999999994</v>
      </c>
      <c r="U152" s="35">
        <f t="shared" si="53"/>
        <v>0</v>
      </c>
      <c r="V152" s="34">
        <f t="shared" si="58"/>
        <v>37500000</v>
      </c>
      <c r="W152" s="30">
        <f>(I-Service_Fee)/12*V152</f>
        <v>234374.99999999997</v>
      </c>
      <c r="X152" s="35">
        <f t="shared" si="59"/>
        <v>0</v>
      </c>
      <c r="Y152" s="32"/>
      <c r="Z152" s="32">
        <f t="shared" si="65"/>
        <v>142</v>
      </c>
      <c r="AA152" s="32">
        <f t="shared" si="60"/>
        <v>0</v>
      </c>
      <c r="AB152" s="32">
        <f t="shared" si="61"/>
        <v>849811.66380166321</v>
      </c>
      <c r="AC152" s="32">
        <f t="shared" si="62"/>
        <v>390624.99999999994</v>
      </c>
      <c r="AD152" s="32">
        <f t="shared" si="63"/>
        <v>234374.99999999997</v>
      </c>
    </row>
    <row r="153" spans="1:30" ht="15.75" thickBot="1" x14ac:dyDescent="0.3">
      <c r="A153" s="7">
        <v>143</v>
      </c>
      <c r="B153" s="14">
        <f t="shared" si="54"/>
        <v>109175277.40912132</v>
      </c>
      <c r="C153" s="19">
        <f t="shared" si="55"/>
        <v>951319.03637278744</v>
      </c>
      <c r="D153" s="14">
        <f t="shared" si="44"/>
        <v>727835.18272747553</v>
      </c>
      <c r="E153" s="15">
        <f t="shared" si="45"/>
        <v>223483.8536453119</v>
      </c>
      <c r="F153" s="17">
        <f>IF(time&lt;=30,1-(1-$F$3*time/30)^(1/12),1-(1-$F$3)^(1/12))</f>
        <v>5.1430128318229462E-3</v>
      </c>
      <c r="G153" s="16">
        <f t="shared" si="46"/>
        <v>560340.47230593767</v>
      </c>
      <c r="H153" s="14">
        <f t="shared" si="47"/>
        <v>45489.698920467221</v>
      </c>
      <c r="I153" s="15">
        <f t="shared" si="48"/>
        <v>783824.32595124957</v>
      </c>
      <c r="J153" s="14">
        <f t="shared" si="49"/>
        <v>682345.48380700836</v>
      </c>
      <c r="K153" s="21">
        <f t="shared" si="50"/>
        <v>1466169.8097582581</v>
      </c>
      <c r="M153" s="33">
        <f t="shared" si="56"/>
        <v>0</v>
      </c>
      <c r="N153" s="30">
        <f>(I-Service_Fee)/12*M153</f>
        <v>0</v>
      </c>
      <c r="O153" s="35">
        <f t="shared" si="51"/>
        <v>0</v>
      </c>
      <c r="P153" s="33">
        <f t="shared" si="64"/>
        <v>9175277.4091213401</v>
      </c>
      <c r="Q153" s="30">
        <f>(I-Service_Fee)/12*P153</f>
        <v>57345.483807008372</v>
      </c>
      <c r="R153" s="34">
        <f t="shared" si="52"/>
        <v>783824.32595124957</v>
      </c>
      <c r="S153" s="33">
        <f t="shared" si="57"/>
        <v>62500000</v>
      </c>
      <c r="T153" s="30">
        <f>(I-Service_Fee)/12*S153</f>
        <v>390624.99999999994</v>
      </c>
      <c r="U153" s="35">
        <f t="shared" si="53"/>
        <v>0</v>
      </c>
      <c r="V153" s="34">
        <f t="shared" si="58"/>
        <v>37500000</v>
      </c>
      <c r="W153" s="30">
        <f>(I-Service_Fee)/12*V153</f>
        <v>234374.99999999997</v>
      </c>
      <c r="X153" s="35">
        <f t="shared" si="59"/>
        <v>0</v>
      </c>
      <c r="Y153" s="32"/>
      <c r="Z153" s="32">
        <f t="shared" si="65"/>
        <v>143</v>
      </c>
      <c r="AA153" s="32">
        <f t="shared" si="60"/>
        <v>0</v>
      </c>
      <c r="AB153" s="32">
        <f t="shared" si="61"/>
        <v>841169.80975825794</v>
      </c>
      <c r="AC153" s="32">
        <f t="shared" si="62"/>
        <v>390624.99999999994</v>
      </c>
      <c r="AD153" s="32">
        <f t="shared" si="63"/>
        <v>234374.99999999997</v>
      </c>
    </row>
    <row r="154" spans="1:30" ht="15.75" thickBot="1" x14ac:dyDescent="0.3">
      <c r="A154" s="7">
        <v>144</v>
      </c>
      <c r="B154" s="14">
        <f t="shared" si="54"/>
        <v>108391453.08317007</v>
      </c>
      <c r="C154" s="19">
        <f t="shared" si="55"/>
        <v>946426.39036156458</v>
      </c>
      <c r="D154" s="14">
        <f t="shared" si="44"/>
        <v>722609.68722113385</v>
      </c>
      <c r="E154" s="15">
        <f t="shared" si="45"/>
        <v>223816.70314043073</v>
      </c>
      <c r="F154" s="17">
        <f>IF(time&lt;=30,1-(1-$F$3*time/30)^(1/12),1-(1-$F$3)^(1/12))</f>
        <v>5.1430128318229462E-3</v>
      </c>
      <c r="G154" s="16">
        <f t="shared" si="46"/>
        <v>556307.54189045099</v>
      </c>
      <c r="H154" s="14">
        <f t="shared" si="47"/>
        <v>45163.105451320858</v>
      </c>
      <c r="I154" s="15">
        <f t="shared" si="48"/>
        <v>780124.24503088172</v>
      </c>
      <c r="J154" s="14">
        <f t="shared" si="49"/>
        <v>677446.58176981297</v>
      </c>
      <c r="K154" s="21">
        <f t="shared" si="50"/>
        <v>1457570.8268006947</v>
      </c>
      <c r="M154" s="33">
        <f t="shared" si="56"/>
        <v>0</v>
      </c>
      <c r="N154" s="30">
        <f>(I-Service_Fee)/12*M154</f>
        <v>0</v>
      </c>
      <c r="O154" s="35">
        <f t="shared" si="51"/>
        <v>0</v>
      </c>
      <c r="P154" s="33">
        <f t="shared" si="64"/>
        <v>8391453.0831700899</v>
      </c>
      <c r="Q154" s="30">
        <f>(I-Service_Fee)/12*P154</f>
        <v>52446.581769813056</v>
      </c>
      <c r="R154" s="34">
        <f t="shared" si="52"/>
        <v>780124.24503088172</v>
      </c>
      <c r="S154" s="33">
        <f t="shared" si="57"/>
        <v>62500000</v>
      </c>
      <c r="T154" s="30">
        <f>(I-Service_Fee)/12*S154</f>
        <v>390624.99999999994</v>
      </c>
      <c r="U154" s="35">
        <f t="shared" si="53"/>
        <v>0</v>
      </c>
      <c r="V154" s="34">
        <f t="shared" si="58"/>
        <v>37500000</v>
      </c>
      <c r="W154" s="30">
        <f>(I-Service_Fee)/12*V154</f>
        <v>234374.99999999997</v>
      </c>
      <c r="X154" s="35">
        <f t="shared" si="59"/>
        <v>0</v>
      </c>
      <c r="Y154" s="32"/>
      <c r="Z154" s="32">
        <f t="shared" si="65"/>
        <v>144</v>
      </c>
      <c r="AA154" s="32">
        <f t="shared" si="60"/>
        <v>0</v>
      </c>
      <c r="AB154" s="32">
        <f t="shared" si="61"/>
        <v>832570.82680069481</v>
      </c>
      <c r="AC154" s="32">
        <f t="shared" si="62"/>
        <v>390624.99999999994</v>
      </c>
      <c r="AD154" s="32">
        <f t="shared" si="63"/>
        <v>234374.99999999997</v>
      </c>
    </row>
    <row r="155" spans="1:30" ht="15.75" thickBot="1" x14ac:dyDescent="0.3">
      <c r="A155" s="7">
        <v>145</v>
      </c>
      <c r="B155" s="14">
        <f t="shared" si="54"/>
        <v>107611328.83813919</v>
      </c>
      <c r="C155" s="19">
        <f t="shared" si="55"/>
        <v>941558.90729155927</v>
      </c>
      <c r="D155" s="14">
        <f t="shared" si="44"/>
        <v>717408.85892092797</v>
      </c>
      <c r="E155" s="15">
        <f t="shared" si="45"/>
        <v>224150.0483706313</v>
      </c>
      <c r="F155" s="17">
        <f>IF(time&lt;=30,1-(1-$F$3*time/30)^(1/12),1-(1-$F$3)^(1/12))</f>
        <v>5.1430128318229462E-3</v>
      </c>
      <c r="G155" s="16">
        <f t="shared" si="46"/>
        <v>552293.63848904462</v>
      </c>
      <c r="H155" s="14">
        <f t="shared" si="47"/>
        <v>44838.053682557998</v>
      </c>
      <c r="I155" s="15">
        <f t="shared" si="48"/>
        <v>776443.68685967592</v>
      </c>
      <c r="J155" s="14">
        <f t="shared" si="49"/>
        <v>672570.80523836997</v>
      </c>
      <c r="K155" s="21">
        <f t="shared" si="50"/>
        <v>1449014.492098046</v>
      </c>
      <c r="M155" s="33">
        <f t="shared" si="56"/>
        <v>0</v>
      </c>
      <c r="N155" s="30">
        <f>(I-Service_Fee)/12*M155</f>
        <v>0</v>
      </c>
      <c r="O155" s="35">
        <f t="shared" si="51"/>
        <v>0</v>
      </c>
      <c r="P155" s="33">
        <f t="shared" si="64"/>
        <v>7611328.838139208</v>
      </c>
      <c r="Q155" s="30">
        <f>(I-Service_Fee)/12*P155</f>
        <v>47570.805238370049</v>
      </c>
      <c r="R155" s="34">
        <f t="shared" si="52"/>
        <v>776443.68685967592</v>
      </c>
      <c r="S155" s="33">
        <f t="shared" si="57"/>
        <v>62500000</v>
      </c>
      <c r="T155" s="30">
        <f>(I-Service_Fee)/12*S155</f>
        <v>390624.99999999994</v>
      </c>
      <c r="U155" s="35">
        <f t="shared" si="53"/>
        <v>0</v>
      </c>
      <c r="V155" s="34">
        <f t="shared" si="58"/>
        <v>37500000</v>
      </c>
      <c r="W155" s="30">
        <f>(I-Service_Fee)/12*V155</f>
        <v>234374.99999999997</v>
      </c>
      <c r="X155" s="35">
        <f t="shared" si="59"/>
        <v>0</v>
      </c>
      <c r="Y155" s="32"/>
      <c r="Z155" s="32">
        <f t="shared" si="65"/>
        <v>145</v>
      </c>
      <c r="AA155" s="32">
        <f t="shared" si="60"/>
        <v>0</v>
      </c>
      <c r="AB155" s="32">
        <f t="shared" si="61"/>
        <v>824014.492098046</v>
      </c>
      <c r="AC155" s="32">
        <f t="shared" si="62"/>
        <v>390624.99999999994</v>
      </c>
      <c r="AD155" s="32">
        <f t="shared" si="63"/>
        <v>234374.99999999997</v>
      </c>
    </row>
    <row r="156" spans="1:30" ht="15.75" thickBot="1" x14ac:dyDescent="0.3">
      <c r="A156" s="7">
        <v>146</v>
      </c>
      <c r="B156" s="14">
        <f t="shared" si="54"/>
        <v>106834885.15127951</v>
      </c>
      <c r="C156" s="19">
        <f t="shared" si="55"/>
        <v>936716.4577494415</v>
      </c>
      <c r="D156" s="14">
        <f t="shared" si="44"/>
        <v>712232.5676751968</v>
      </c>
      <c r="E156" s="15">
        <f t="shared" si="45"/>
        <v>224483.8900742447</v>
      </c>
      <c r="F156" s="17">
        <f>IF(time&lt;=30,1-(1-$F$3*time/30)^(1/12),1-(1-$F$3)^(1/12))</f>
        <v>5.1430128318229462E-3</v>
      </c>
      <c r="G156" s="16">
        <f t="shared" si="46"/>
        <v>548298.66169217194</v>
      </c>
      <c r="H156" s="14">
        <f t="shared" si="47"/>
        <v>44514.535479699793</v>
      </c>
      <c r="I156" s="15">
        <f t="shared" si="48"/>
        <v>772782.55176641664</v>
      </c>
      <c r="J156" s="14">
        <f t="shared" si="49"/>
        <v>667718.03219549695</v>
      </c>
      <c r="K156" s="21">
        <f t="shared" si="50"/>
        <v>1440500.5839619136</v>
      </c>
      <c r="M156" s="33">
        <f t="shared" si="56"/>
        <v>0</v>
      </c>
      <c r="N156" s="30">
        <f>(I-Service_Fee)/12*M156</f>
        <v>0</v>
      </c>
      <c r="O156" s="35">
        <f t="shared" si="51"/>
        <v>0</v>
      </c>
      <c r="P156" s="33">
        <f t="shared" si="64"/>
        <v>6834885.1512795324</v>
      </c>
      <c r="Q156" s="30">
        <f>(I-Service_Fee)/12*P156</f>
        <v>42718.032195497071</v>
      </c>
      <c r="R156" s="34">
        <f t="shared" si="52"/>
        <v>772782.55176641664</v>
      </c>
      <c r="S156" s="33">
        <f t="shared" si="57"/>
        <v>62500000</v>
      </c>
      <c r="T156" s="30">
        <f>(I-Service_Fee)/12*S156</f>
        <v>390624.99999999994</v>
      </c>
      <c r="U156" s="35">
        <f t="shared" si="53"/>
        <v>0</v>
      </c>
      <c r="V156" s="34">
        <f t="shared" si="58"/>
        <v>37500000</v>
      </c>
      <c r="W156" s="30">
        <f>(I-Service_Fee)/12*V156</f>
        <v>234374.99999999997</v>
      </c>
      <c r="X156" s="35">
        <f t="shared" si="59"/>
        <v>0</v>
      </c>
      <c r="Y156" s="32"/>
      <c r="Z156" s="32">
        <f t="shared" si="65"/>
        <v>146</v>
      </c>
      <c r="AA156" s="32">
        <f t="shared" si="60"/>
        <v>0</v>
      </c>
      <c r="AB156" s="32">
        <f t="shared" si="61"/>
        <v>815500.58396191371</v>
      </c>
      <c r="AC156" s="32">
        <f t="shared" si="62"/>
        <v>390624.99999999994</v>
      </c>
      <c r="AD156" s="32">
        <f t="shared" si="63"/>
        <v>234374.99999999997</v>
      </c>
    </row>
    <row r="157" spans="1:30" ht="15.75" thickBot="1" x14ac:dyDescent="0.3">
      <c r="A157" s="7">
        <v>147</v>
      </c>
      <c r="B157" s="14">
        <f t="shared" si="54"/>
        <v>106062102.5995131</v>
      </c>
      <c r="C157" s="19">
        <f t="shared" si="55"/>
        <v>931898.91298745654</v>
      </c>
      <c r="D157" s="14">
        <f t="shared" si="44"/>
        <v>707080.683996754</v>
      </c>
      <c r="E157" s="15">
        <f t="shared" si="45"/>
        <v>224818.22899070254</v>
      </c>
      <c r="F157" s="17">
        <f>IF(time&lt;=30,1-(1-$F$3*time/30)^(1/12),1-(1-$F$3)^(1/12))</f>
        <v>5.1430128318229462E-3</v>
      </c>
      <c r="G157" s="16">
        <f t="shared" si="46"/>
        <v>544322.51160289079</v>
      </c>
      <c r="H157" s="14">
        <f t="shared" si="47"/>
        <v>44192.542749797132</v>
      </c>
      <c r="I157" s="15">
        <f t="shared" si="48"/>
        <v>769140.74059359333</v>
      </c>
      <c r="J157" s="14">
        <f t="shared" si="49"/>
        <v>662888.14124695689</v>
      </c>
      <c r="K157" s="21">
        <f t="shared" si="50"/>
        <v>1432028.8818405503</v>
      </c>
      <c r="M157" s="33">
        <f t="shared" si="56"/>
        <v>0</v>
      </c>
      <c r="N157" s="30">
        <f>(I-Service_Fee)/12*M157</f>
        <v>0</v>
      </c>
      <c r="O157" s="35">
        <f t="shared" si="51"/>
        <v>0</v>
      </c>
      <c r="P157" s="33">
        <f t="shared" si="64"/>
        <v>6062102.5995131154</v>
      </c>
      <c r="Q157" s="30">
        <f>(I-Service_Fee)/12*P157</f>
        <v>37888.14124695697</v>
      </c>
      <c r="R157" s="34">
        <f t="shared" si="52"/>
        <v>769140.74059359333</v>
      </c>
      <c r="S157" s="33">
        <f t="shared" si="57"/>
        <v>62500000</v>
      </c>
      <c r="T157" s="30">
        <f>(I-Service_Fee)/12*S157</f>
        <v>390624.99999999994</v>
      </c>
      <c r="U157" s="35">
        <f t="shared" si="53"/>
        <v>0</v>
      </c>
      <c r="V157" s="34">
        <f t="shared" si="58"/>
        <v>37500000</v>
      </c>
      <c r="W157" s="30">
        <f>(I-Service_Fee)/12*V157</f>
        <v>234374.99999999997</v>
      </c>
      <c r="X157" s="35">
        <f t="shared" si="59"/>
        <v>0</v>
      </c>
      <c r="Y157" s="32"/>
      <c r="Z157" s="32">
        <f t="shared" si="65"/>
        <v>147</v>
      </c>
      <c r="AA157" s="32">
        <f t="shared" si="60"/>
        <v>0</v>
      </c>
      <c r="AB157" s="32">
        <f t="shared" si="61"/>
        <v>807028.88184055034</v>
      </c>
      <c r="AC157" s="32">
        <f t="shared" si="62"/>
        <v>390624.99999999994</v>
      </c>
      <c r="AD157" s="32">
        <f t="shared" si="63"/>
        <v>234374.99999999997</v>
      </c>
    </row>
    <row r="158" spans="1:30" ht="15.75" thickBot="1" x14ac:dyDescent="0.3">
      <c r="A158" s="7">
        <v>148</v>
      </c>
      <c r="B158" s="14">
        <f t="shared" si="54"/>
        <v>105292961.8589195</v>
      </c>
      <c r="C158" s="19">
        <f t="shared" si="55"/>
        <v>927106.14492000011</v>
      </c>
      <c r="D158" s="14">
        <f t="shared" si="44"/>
        <v>701953.07905946334</v>
      </c>
      <c r="E158" s="15">
        <f t="shared" si="45"/>
        <v>225153.06586053676</v>
      </c>
      <c r="F158" s="17">
        <f>IF(time&lt;=30,1-(1-$F$3*time/30)^(1/12),1-(1-$F$3)^(1/12))</f>
        <v>5.1430128318229462E-3</v>
      </c>
      <c r="G158" s="16">
        <f t="shared" si="46"/>
        <v>540365.08883422206</v>
      </c>
      <c r="H158" s="14">
        <f t="shared" si="47"/>
        <v>43872.067441216459</v>
      </c>
      <c r="I158" s="15">
        <f t="shared" si="48"/>
        <v>765518.15469475882</v>
      </c>
      <c r="J158" s="14">
        <f t="shared" si="49"/>
        <v>658081.01161824691</v>
      </c>
      <c r="K158" s="21">
        <f t="shared" si="50"/>
        <v>1423599.1663130056</v>
      </c>
      <c r="M158" s="33">
        <f t="shared" si="56"/>
        <v>0</v>
      </c>
      <c r="N158" s="30">
        <f>(I-Service_Fee)/12*M158</f>
        <v>0</v>
      </c>
      <c r="O158" s="35">
        <f t="shared" si="51"/>
        <v>0</v>
      </c>
      <c r="P158" s="33">
        <f t="shared" si="64"/>
        <v>5292961.8589195218</v>
      </c>
      <c r="Q158" s="30">
        <f>(I-Service_Fee)/12*P158</f>
        <v>33081.011618247008</v>
      </c>
      <c r="R158" s="34">
        <f t="shared" si="52"/>
        <v>765518.15469475882</v>
      </c>
      <c r="S158" s="33">
        <f t="shared" si="57"/>
        <v>62500000</v>
      </c>
      <c r="T158" s="30">
        <f>(I-Service_Fee)/12*S158</f>
        <v>390624.99999999994</v>
      </c>
      <c r="U158" s="35">
        <f t="shared" si="53"/>
        <v>0</v>
      </c>
      <c r="V158" s="34">
        <f t="shared" si="58"/>
        <v>37500000</v>
      </c>
      <c r="W158" s="30">
        <f>(I-Service_Fee)/12*V158</f>
        <v>234374.99999999997</v>
      </c>
      <c r="X158" s="35">
        <f t="shared" si="59"/>
        <v>0</v>
      </c>
      <c r="Y158" s="32"/>
      <c r="Z158" s="32">
        <f t="shared" si="65"/>
        <v>148</v>
      </c>
      <c r="AA158" s="32">
        <f t="shared" si="60"/>
        <v>0</v>
      </c>
      <c r="AB158" s="32">
        <f t="shared" si="61"/>
        <v>798599.16631300584</v>
      </c>
      <c r="AC158" s="32">
        <f t="shared" si="62"/>
        <v>390624.99999999994</v>
      </c>
      <c r="AD158" s="32">
        <f t="shared" si="63"/>
        <v>234374.99999999997</v>
      </c>
    </row>
    <row r="159" spans="1:30" ht="15.75" thickBot="1" x14ac:dyDescent="0.3">
      <c r="A159" s="7">
        <v>149</v>
      </c>
      <c r="B159" s="14">
        <f t="shared" si="54"/>
        <v>104527443.70422474</v>
      </c>
      <c r="C159" s="19">
        <f t="shared" si="55"/>
        <v>922338.02612021472</v>
      </c>
      <c r="D159" s="14">
        <f t="shared" si="44"/>
        <v>696849.62469483167</v>
      </c>
      <c r="E159" s="15">
        <f t="shared" si="45"/>
        <v>225488.40142538305</v>
      </c>
      <c r="F159" s="17">
        <f>IF(time&lt;=30,1-(1-$F$3*time/30)^(1/12),1-(1-$F$3)^(1/12))</f>
        <v>5.1430128318229462E-3</v>
      </c>
      <c r="G159" s="16">
        <f t="shared" si="46"/>
        <v>536426.2945065205</v>
      </c>
      <c r="H159" s="14">
        <f t="shared" si="47"/>
        <v>43553.101543426972</v>
      </c>
      <c r="I159" s="15">
        <f t="shared" si="48"/>
        <v>761914.69593190355</v>
      </c>
      <c r="J159" s="14">
        <f t="shared" si="49"/>
        <v>653296.52315140469</v>
      </c>
      <c r="K159" s="21">
        <f t="shared" si="50"/>
        <v>1415211.2190833082</v>
      </c>
      <c r="M159" s="33">
        <f t="shared" si="56"/>
        <v>0</v>
      </c>
      <c r="N159" s="30">
        <f>(I-Service_Fee)/12*M159</f>
        <v>0</v>
      </c>
      <c r="O159" s="35">
        <f t="shared" si="51"/>
        <v>0</v>
      </c>
      <c r="P159" s="33">
        <f t="shared" si="64"/>
        <v>4527443.7042247634</v>
      </c>
      <c r="Q159" s="30">
        <f>(I-Service_Fee)/12*P159</f>
        <v>28296.52315140477</v>
      </c>
      <c r="R159" s="34">
        <f t="shared" si="52"/>
        <v>761914.69593190355</v>
      </c>
      <c r="S159" s="33">
        <f t="shared" si="57"/>
        <v>62500000</v>
      </c>
      <c r="T159" s="30">
        <f>(I-Service_Fee)/12*S159</f>
        <v>390624.99999999994</v>
      </c>
      <c r="U159" s="35">
        <f t="shared" si="53"/>
        <v>0</v>
      </c>
      <c r="V159" s="34">
        <f t="shared" si="58"/>
        <v>37500000</v>
      </c>
      <c r="W159" s="30">
        <f>(I-Service_Fee)/12*V159</f>
        <v>234374.99999999997</v>
      </c>
      <c r="X159" s="35">
        <f t="shared" si="59"/>
        <v>0</v>
      </c>
      <c r="Y159" s="32"/>
      <c r="Z159" s="32">
        <f t="shared" si="65"/>
        <v>149</v>
      </c>
      <c r="AA159" s="32">
        <f t="shared" si="60"/>
        <v>0</v>
      </c>
      <c r="AB159" s="32">
        <f t="shared" si="61"/>
        <v>790211.21908330836</v>
      </c>
      <c r="AC159" s="32">
        <f t="shared" si="62"/>
        <v>390624.99999999994</v>
      </c>
      <c r="AD159" s="32">
        <f t="shared" si="63"/>
        <v>234374.99999999997</v>
      </c>
    </row>
    <row r="160" spans="1:30" ht="15.75" thickBot="1" x14ac:dyDescent="0.3">
      <c r="A160" s="7">
        <v>150</v>
      </c>
      <c r="B160" s="14">
        <f t="shared" si="54"/>
        <v>103765529.00829284</v>
      </c>
      <c r="C160" s="19">
        <f t="shared" si="55"/>
        <v>917594.42981660017</v>
      </c>
      <c r="D160" s="14">
        <f t="shared" si="44"/>
        <v>691770.19338861899</v>
      </c>
      <c r="E160" s="15">
        <f t="shared" si="45"/>
        <v>225824.23642798117</v>
      </c>
      <c r="F160" s="17">
        <f>IF(time&lt;=30,1-(1-$F$3*time/30)^(1/12),1-(1-$F$3)^(1/12))</f>
        <v>5.1430128318229462E-3</v>
      </c>
      <c r="G160" s="16">
        <f t="shared" si="46"/>
        <v>532506.03024486057</v>
      </c>
      <c r="H160" s="14">
        <f t="shared" si="47"/>
        <v>43235.63708678868</v>
      </c>
      <c r="I160" s="15">
        <f t="shared" si="48"/>
        <v>758330.26667284174</v>
      </c>
      <c r="J160" s="14">
        <f t="shared" si="49"/>
        <v>648534.55630183034</v>
      </c>
      <c r="K160" s="21">
        <f t="shared" si="50"/>
        <v>1406864.8229746721</v>
      </c>
      <c r="M160" s="33">
        <f t="shared" si="56"/>
        <v>0</v>
      </c>
      <c r="N160" s="30">
        <f>(I-Service_Fee)/12*M160</f>
        <v>0</v>
      </c>
      <c r="O160" s="35">
        <f t="shared" si="51"/>
        <v>0</v>
      </c>
      <c r="P160" s="33">
        <f t="shared" si="64"/>
        <v>3765529.0082928599</v>
      </c>
      <c r="Q160" s="30">
        <f>(I-Service_Fee)/12*P160</f>
        <v>23534.556301830373</v>
      </c>
      <c r="R160" s="34">
        <f t="shared" si="52"/>
        <v>758330.26667284174</v>
      </c>
      <c r="S160" s="33">
        <f t="shared" si="57"/>
        <v>62500000</v>
      </c>
      <c r="T160" s="30">
        <f>(I-Service_Fee)/12*S160</f>
        <v>390624.99999999994</v>
      </c>
      <c r="U160" s="35">
        <f t="shared" si="53"/>
        <v>0</v>
      </c>
      <c r="V160" s="34">
        <f t="shared" si="58"/>
        <v>37500000</v>
      </c>
      <c r="W160" s="30">
        <f>(I-Service_Fee)/12*V160</f>
        <v>234374.99999999997</v>
      </c>
      <c r="X160" s="35">
        <f t="shared" si="59"/>
        <v>0</v>
      </c>
      <c r="Y160" s="32"/>
      <c r="Z160" s="32">
        <f t="shared" si="65"/>
        <v>150</v>
      </c>
      <c r="AA160" s="32">
        <f t="shared" si="60"/>
        <v>0</v>
      </c>
      <c r="AB160" s="32">
        <f t="shared" si="61"/>
        <v>781864.82297467208</v>
      </c>
      <c r="AC160" s="32">
        <f t="shared" si="62"/>
        <v>390624.99999999994</v>
      </c>
      <c r="AD160" s="32">
        <f t="shared" si="63"/>
        <v>234374.99999999997</v>
      </c>
    </row>
    <row r="161" spans="1:30" ht="15.75" thickBot="1" x14ac:dyDescent="0.3">
      <c r="A161" s="7">
        <v>151</v>
      </c>
      <c r="B161" s="14">
        <f t="shared" si="54"/>
        <v>103007198.74162</v>
      </c>
      <c r="C161" s="19">
        <f t="shared" si="55"/>
        <v>912875.22988964408</v>
      </c>
      <c r="D161" s="14">
        <f t="shared" si="44"/>
        <v>686714.65827746678</v>
      </c>
      <c r="E161" s="15">
        <f t="shared" si="45"/>
        <v>226160.5716121773</v>
      </c>
      <c r="F161" s="17">
        <f>IF(time&lt;=30,1-(1-$F$3*time/30)^(1/12),1-(1-$F$3)^(1/12))</f>
        <v>5.1430128318229462E-3</v>
      </c>
      <c r="G161" s="16">
        <f t="shared" si="46"/>
        <v>528604.19817643426</v>
      </c>
      <c r="H161" s="14">
        <f t="shared" si="47"/>
        <v>42919.666142341674</v>
      </c>
      <c r="I161" s="15">
        <f t="shared" si="48"/>
        <v>754764.76978861156</v>
      </c>
      <c r="J161" s="14">
        <f t="shared" si="49"/>
        <v>643794.9921351251</v>
      </c>
      <c r="K161" s="21">
        <f t="shared" si="50"/>
        <v>1398559.7619237367</v>
      </c>
      <c r="M161" s="33">
        <f t="shared" si="56"/>
        <v>0</v>
      </c>
      <c r="N161" s="30">
        <f>(I-Service_Fee)/12*M161</f>
        <v>0</v>
      </c>
      <c r="O161" s="35">
        <f t="shared" si="51"/>
        <v>0</v>
      </c>
      <c r="P161" s="33">
        <f t="shared" si="64"/>
        <v>3007198.7416200181</v>
      </c>
      <c r="Q161" s="30">
        <f>(I-Service_Fee)/12*P161</f>
        <v>18794.992135125111</v>
      </c>
      <c r="R161" s="34">
        <f t="shared" si="52"/>
        <v>754764.76978861156</v>
      </c>
      <c r="S161" s="33">
        <f t="shared" si="57"/>
        <v>62500000</v>
      </c>
      <c r="T161" s="30">
        <f>(I-Service_Fee)/12*S161</f>
        <v>390624.99999999994</v>
      </c>
      <c r="U161" s="35">
        <f t="shared" si="53"/>
        <v>0</v>
      </c>
      <c r="V161" s="34">
        <f t="shared" si="58"/>
        <v>37500000</v>
      </c>
      <c r="W161" s="30">
        <f>(I-Service_Fee)/12*V161</f>
        <v>234374.99999999997</v>
      </c>
      <c r="X161" s="35">
        <f t="shared" si="59"/>
        <v>0</v>
      </c>
      <c r="Y161" s="32"/>
      <c r="Z161" s="32">
        <f t="shared" si="65"/>
        <v>151</v>
      </c>
      <c r="AA161" s="32">
        <f t="shared" si="60"/>
        <v>0</v>
      </c>
      <c r="AB161" s="32">
        <f t="shared" si="61"/>
        <v>773559.76192373666</v>
      </c>
      <c r="AC161" s="32">
        <f t="shared" si="62"/>
        <v>390624.99999999994</v>
      </c>
      <c r="AD161" s="32">
        <f t="shared" si="63"/>
        <v>234374.99999999997</v>
      </c>
    </row>
    <row r="162" spans="1:30" ht="15.75" thickBot="1" x14ac:dyDescent="0.3">
      <c r="A162" s="7">
        <v>152</v>
      </c>
      <c r="B162" s="14">
        <f t="shared" si="54"/>
        <v>102252433.9718314</v>
      </c>
      <c r="C162" s="19">
        <f t="shared" si="55"/>
        <v>908180.30086846836</v>
      </c>
      <c r="D162" s="14">
        <f t="shared" si="44"/>
        <v>681682.89314554271</v>
      </c>
      <c r="E162" s="15">
        <f t="shared" si="45"/>
        <v>226497.40772292565</v>
      </c>
      <c r="F162" s="17">
        <f>IF(time&lt;=30,1-(1-$F$3*time/30)^(1/12),1-(1-$F$3)^(1/12))</f>
        <v>5.1430128318229462E-3</v>
      </c>
      <c r="G162" s="16">
        <f t="shared" si="46"/>
        <v>524720.70092796383</v>
      </c>
      <c r="H162" s="14">
        <f t="shared" si="47"/>
        <v>42605.180821596419</v>
      </c>
      <c r="I162" s="15">
        <f t="shared" si="48"/>
        <v>751218.10865088948</v>
      </c>
      <c r="J162" s="14">
        <f t="shared" si="49"/>
        <v>639077.7123239463</v>
      </c>
      <c r="K162" s="21">
        <f t="shared" si="50"/>
        <v>1390295.8209748357</v>
      </c>
      <c r="M162" s="33">
        <f t="shared" si="56"/>
        <v>0</v>
      </c>
      <c r="N162" s="30">
        <f>(I-Service_Fee)/12*M162</f>
        <v>0</v>
      </c>
      <c r="O162" s="35">
        <f t="shared" si="51"/>
        <v>0</v>
      </c>
      <c r="P162" s="33">
        <f t="shared" si="64"/>
        <v>2252433.9718314065</v>
      </c>
      <c r="Q162" s="30">
        <f>(I-Service_Fee)/12*P162</f>
        <v>14077.712323946289</v>
      </c>
      <c r="R162" s="34">
        <f t="shared" si="52"/>
        <v>751218.10865088948</v>
      </c>
      <c r="S162" s="33">
        <f t="shared" si="57"/>
        <v>62500000</v>
      </c>
      <c r="T162" s="30">
        <f>(I-Service_Fee)/12*S162</f>
        <v>390624.99999999994</v>
      </c>
      <c r="U162" s="35">
        <f t="shared" si="53"/>
        <v>0</v>
      </c>
      <c r="V162" s="34">
        <f t="shared" si="58"/>
        <v>37500000</v>
      </c>
      <c r="W162" s="30">
        <f>(I-Service_Fee)/12*V162</f>
        <v>234374.99999999997</v>
      </c>
      <c r="X162" s="35">
        <f t="shared" si="59"/>
        <v>0</v>
      </c>
      <c r="Y162" s="32"/>
      <c r="Z162" s="32">
        <f t="shared" si="65"/>
        <v>152</v>
      </c>
      <c r="AA162" s="32">
        <f t="shared" si="60"/>
        <v>0</v>
      </c>
      <c r="AB162" s="32">
        <f t="shared" si="61"/>
        <v>765295.82097483578</v>
      </c>
      <c r="AC162" s="32">
        <f t="shared" si="62"/>
        <v>390624.99999999994</v>
      </c>
      <c r="AD162" s="32">
        <f t="shared" si="63"/>
        <v>234374.99999999997</v>
      </c>
    </row>
    <row r="163" spans="1:30" ht="15.75" thickBot="1" x14ac:dyDescent="0.3">
      <c r="A163" s="7">
        <v>153</v>
      </c>
      <c r="B163" s="14">
        <f t="shared" si="54"/>
        <v>101501215.8631805</v>
      </c>
      <c r="C163" s="19">
        <f t="shared" si="55"/>
        <v>903509.51792749309</v>
      </c>
      <c r="D163" s="14">
        <f t="shared" si="44"/>
        <v>676674.77242120344</v>
      </c>
      <c r="E163" s="15">
        <f t="shared" si="45"/>
        <v>226834.74550628965</v>
      </c>
      <c r="F163" s="17">
        <f>IF(time&lt;=30,1-(1-$F$3*time/30)^(1/12),1-(1-$F$3)^(1/12))</f>
        <v>5.1430128318229462E-3</v>
      </c>
      <c r="G163" s="16">
        <f t="shared" si="46"/>
        <v>520855.44162312598</v>
      </c>
      <c r="H163" s="14">
        <f t="shared" si="47"/>
        <v>42292.173276325215</v>
      </c>
      <c r="I163" s="15">
        <f t="shared" si="48"/>
        <v>747690.18712941557</v>
      </c>
      <c r="J163" s="14">
        <f t="shared" si="49"/>
        <v>634382.59914487822</v>
      </c>
      <c r="K163" s="21">
        <f t="shared" si="50"/>
        <v>1382072.7862742939</v>
      </c>
      <c r="M163" s="33">
        <f t="shared" si="56"/>
        <v>0</v>
      </c>
      <c r="N163" s="30">
        <f>(I-Service_Fee)/12*M163</f>
        <v>0</v>
      </c>
      <c r="O163" s="35">
        <f t="shared" si="51"/>
        <v>0</v>
      </c>
      <c r="P163" s="33">
        <f t="shared" si="64"/>
        <v>1501215.863180517</v>
      </c>
      <c r="Q163" s="30">
        <f>(I-Service_Fee)/12*P163</f>
        <v>9382.5991448782297</v>
      </c>
      <c r="R163" s="34">
        <f t="shared" si="52"/>
        <v>747690.18712941557</v>
      </c>
      <c r="S163" s="33">
        <f t="shared" si="57"/>
        <v>62500000</v>
      </c>
      <c r="T163" s="30">
        <f>(I-Service_Fee)/12*S163</f>
        <v>390624.99999999994</v>
      </c>
      <c r="U163" s="35">
        <f t="shared" si="53"/>
        <v>0</v>
      </c>
      <c r="V163" s="34">
        <f t="shared" si="58"/>
        <v>37500000</v>
      </c>
      <c r="W163" s="30">
        <f>(I-Service_Fee)/12*V163</f>
        <v>234374.99999999997</v>
      </c>
      <c r="X163" s="35">
        <f t="shared" si="59"/>
        <v>0</v>
      </c>
      <c r="Y163" s="32"/>
      <c r="Z163" s="32">
        <f t="shared" si="65"/>
        <v>153</v>
      </c>
      <c r="AA163" s="32">
        <f t="shared" si="60"/>
        <v>0</v>
      </c>
      <c r="AB163" s="32">
        <f t="shared" si="61"/>
        <v>757072.78627429379</v>
      </c>
      <c r="AC163" s="32">
        <f t="shared" si="62"/>
        <v>390624.99999999994</v>
      </c>
      <c r="AD163" s="32">
        <f t="shared" si="63"/>
        <v>234374.99999999997</v>
      </c>
    </row>
    <row r="164" spans="1:30" ht="15.75" thickBot="1" x14ac:dyDescent="0.3">
      <c r="A164" s="7">
        <v>154</v>
      </c>
      <c r="B164" s="14">
        <f t="shared" si="54"/>
        <v>100753525.67605108</v>
      </c>
      <c r="C164" s="19">
        <f t="shared" si="55"/>
        <v>898862.7568831176</v>
      </c>
      <c r="D164" s="14">
        <f t="shared" si="44"/>
        <v>671690.17117367394</v>
      </c>
      <c r="E164" s="15">
        <f t="shared" si="45"/>
        <v>227172.58570944367</v>
      </c>
      <c r="F164" s="17">
        <f>IF(time&lt;=30,1-(1-$F$3*time/30)^(1/12),1-(1-$F$3)^(1/12))</f>
        <v>5.1430128318229462E-3</v>
      </c>
      <c r="G164" s="16">
        <f t="shared" si="46"/>
        <v>517008.32387999137</v>
      </c>
      <c r="H164" s="14">
        <f t="shared" si="47"/>
        <v>41980.635698354621</v>
      </c>
      <c r="I164" s="15">
        <f t="shared" si="48"/>
        <v>744180.90958943497</v>
      </c>
      <c r="J164" s="14">
        <f t="shared" si="49"/>
        <v>629709.53547531937</v>
      </c>
      <c r="K164" s="21">
        <f t="shared" si="50"/>
        <v>1373890.4450647542</v>
      </c>
      <c r="M164" s="33">
        <f t="shared" si="56"/>
        <v>0</v>
      </c>
      <c r="N164" s="30">
        <f>(I-Service_Fee)/12*M164</f>
        <v>0</v>
      </c>
      <c r="O164" s="35">
        <f t="shared" si="51"/>
        <v>0</v>
      </c>
      <c r="P164" s="33">
        <f t="shared" si="64"/>
        <v>753525.67605110141</v>
      </c>
      <c r="Q164" s="30">
        <f>(I-Service_Fee)/12*P164</f>
        <v>4709.5354753193833</v>
      </c>
      <c r="R164" s="34">
        <f t="shared" si="52"/>
        <v>744180.90958943497</v>
      </c>
      <c r="S164" s="33">
        <f t="shared" si="57"/>
        <v>62500000</v>
      </c>
      <c r="T164" s="30">
        <f>(I-Service_Fee)/12*S164</f>
        <v>390624.99999999994</v>
      </c>
      <c r="U164" s="35">
        <f t="shared" si="53"/>
        <v>0</v>
      </c>
      <c r="V164" s="34">
        <f t="shared" si="58"/>
        <v>37500000</v>
      </c>
      <c r="W164" s="30">
        <f>(I-Service_Fee)/12*V164</f>
        <v>234374.99999999997</v>
      </c>
      <c r="X164" s="35">
        <f t="shared" si="59"/>
        <v>0</v>
      </c>
      <c r="Y164" s="32"/>
      <c r="Z164" s="32">
        <f t="shared" si="65"/>
        <v>154</v>
      </c>
      <c r="AA164" s="32">
        <f t="shared" si="60"/>
        <v>0</v>
      </c>
      <c r="AB164" s="32">
        <f t="shared" si="61"/>
        <v>748890.44506475434</v>
      </c>
      <c r="AC164" s="32">
        <f t="shared" si="62"/>
        <v>390624.99999999994</v>
      </c>
      <c r="AD164" s="32">
        <f t="shared" si="63"/>
        <v>234374.99999999997</v>
      </c>
    </row>
    <row r="165" spans="1:30" ht="15.75" thickBot="1" x14ac:dyDescent="0.3">
      <c r="A165" s="7">
        <v>155</v>
      </c>
      <c r="B165" s="14">
        <f t="shared" si="54"/>
        <v>100009344.76646164</v>
      </c>
      <c r="C165" s="19">
        <f t="shared" si="55"/>
        <v>894239.89419041993</v>
      </c>
      <c r="D165" s="14">
        <f t="shared" si="44"/>
        <v>666728.96510974434</v>
      </c>
      <c r="E165" s="15">
        <f t="shared" si="45"/>
        <v>227510.92908067559</v>
      </c>
      <c r="F165" s="17">
        <f>IF(time&lt;=30,1-(1-$F$3*time/30)^(1/12),1-(1-$F$3)^(1/12))</f>
        <v>5.1430128318229462E-3</v>
      </c>
      <c r="G165" s="16">
        <f t="shared" si="46"/>
        <v>513179.25180847535</v>
      </c>
      <c r="H165" s="14">
        <f t="shared" si="47"/>
        <v>41670.560319359014</v>
      </c>
      <c r="I165" s="15">
        <f t="shared" si="48"/>
        <v>740690.18088915094</v>
      </c>
      <c r="J165" s="14">
        <f t="shared" si="49"/>
        <v>625058.40479038528</v>
      </c>
      <c r="K165" s="21">
        <f t="shared" si="50"/>
        <v>1365748.5856795362</v>
      </c>
      <c r="M165" s="33">
        <f t="shared" si="56"/>
        <v>0</v>
      </c>
      <c r="N165" s="30">
        <f>(I-Service_Fee)/12*M165</f>
        <v>0</v>
      </c>
      <c r="O165" s="35">
        <f t="shared" si="51"/>
        <v>0</v>
      </c>
      <c r="P165" s="33">
        <f t="shared" si="64"/>
        <v>9344.7664616664406</v>
      </c>
      <c r="Q165" s="30">
        <f>(I-Service_Fee)/12*P165</f>
        <v>58.404790385415247</v>
      </c>
      <c r="R165" s="34">
        <f t="shared" si="52"/>
        <v>9344.7664616664406</v>
      </c>
      <c r="S165" s="33">
        <f t="shared" si="57"/>
        <v>62500000</v>
      </c>
      <c r="T165" s="30">
        <f>(I-Service_Fee)/12*S165</f>
        <v>390624.99999999994</v>
      </c>
      <c r="U165" s="35">
        <f t="shared" si="53"/>
        <v>731345.4144274845</v>
      </c>
      <c r="V165" s="34">
        <f t="shared" si="58"/>
        <v>37500000</v>
      </c>
      <c r="W165" s="30">
        <f>(I-Service_Fee)/12*V165</f>
        <v>234374.99999999997</v>
      </c>
      <c r="X165" s="35">
        <f t="shared" si="59"/>
        <v>0</v>
      </c>
      <c r="Y165" s="32"/>
      <c r="Z165" s="32">
        <f t="shared" si="65"/>
        <v>155</v>
      </c>
      <c r="AA165" s="32">
        <f t="shared" si="60"/>
        <v>0</v>
      </c>
      <c r="AB165" s="32">
        <f t="shared" si="61"/>
        <v>9403.1712520518558</v>
      </c>
      <c r="AC165" s="32">
        <f t="shared" si="62"/>
        <v>1121970.4144274844</v>
      </c>
      <c r="AD165" s="32">
        <f t="shared" si="63"/>
        <v>234374.99999999997</v>
      </c>
    </row>
    <row r="166" spans="1:30" ht="15.75" thickBot="1" x14ac:dyDescent="0.3">
      <c r="A166" s="7">
        <v>156</v>
      </c>
      <c r="B166" s="14">
        <f t="shared" si="54"/>
        <v>99268654.585572496</v>
      </c>
      <c r="C166" s="19">
        <f t="shared" si="55"/>
        <v>889640.80693987082</v>
      </c>
      <c r="D166" s="14">
        <f t="shared" si="44"/>
        <v>661791.0305704833</v>
      </c>
      <c r="E166" s="15">
        <f t="shared" si="45"/>
        <v>227849.77636938752</v>
      </c>
      <c r="F166" s="17">
        <f>IF(time&lt;=30,1-(1-$F$3*time/30)^(1/12),1-(1-$F$3)^(1/12))</f>
        <v>5.1430128318229462E-3</v>
      </c>
      <c r="G166" s="16">
        <f t="shared" si="46"/>
        <v>509368.13000780332</v>
      </c>
      <c r="H166" s="14">
        <f t="shared" si="47"/>
        <v>41361.939410655206</v>
      </c>
      <c r="I166" s="15">
        <f t="shared" si="48"/>
        <v>737217.90637719084</v>
      </c>
      <c r="J166" s="14">
        <f t="shared" si="49"/>
        <v>620429.09115982812</v>
      </c>
      <c r="K166" s="21">
        <f t="shared" si="50"/>
        <v>1357646.997537019</v>
      </c>
      <c r="M166" s="33">
        <f t="shared" si="56"/>
        <v>0</v>
      </c>
      <c r="N166" s="30">
        <f>(I-Service_Fee)/12*M166</f>
        <v>0</v>
      </c>
      <c r="O166" s="35">
        <f t="shared" si="51"/>
        <v>0</v>
      </c>
      <c r="P166" s="33">
        <f t="shared" si="64"/>
        <v>0</v>
      </c>
      <c r="Q166" s="30">
        <f>(I-Service_Fee)/12*P166</f>
        <v>0</v>
      </c>
      <c r="R166" s="34">
        <f t="shared" si="52"/>
        <v>0</v>
      </c>
      <c r="S166" s="33">
        <f t="shared" si="57"/>
        <v>61768654.585572518</v>
      </c>
      <c r="T166" s="30">
        <f>(I-Service_Fee)/12*S166</f>
        <v>386054.09115982818</v>
      </c>
      <c r="U166" s="35">
        <f t="shared" si="53"/>
        <v>737217.90637719084</v>
      </c>
      <c r="V166" s="34">
        <f t="shared" si="58"/>
        <v>37500000</v>
      </c>
      <c r="W166" s="30">
        <f>(I-Service_Fee)/12*V166</f>
        <v>234374.99999999997</v>
      </c>
      <c r="X166" s="35">
        <f t="shared" si="59"/>
        <v>0</v>
      </c>
      <c r="Y166" s="32"/>
      <c r="Z166" s="32">
        <f t="shared" si="65"/>
        <v>156</v>
      </c>
      <c r="AA166" s="32">
        <f t="shared" si="60"/>
        <v>0</v>
      </c>
      <c r="AB166" s="32">
        <f t="shared" si="61"/>
        <v>0</v>
      </c>
      <c r="AC166" s="32">
        <f t="shared" si="62"/>
        <v>1123271.997537019</v>
      </c>
      <c r="AD166" s="32">
        <f t="shared" si="63"/>
        <v>234374.99999999997</v>
      </c>
    </row>
    <row r="167" spans="1:30" ht="15.75" thickBot="1" x14ac:dyDescent="0.3">
      <c r="A167" s="7">
        <v>157</v>
      </c>
      <c r="B167" s="14">
        <f t="shared" si="54"/>
        <v>98531436.6791953</v>
      </c>
      <c r="C167" s="19">
        <f t="shared" si="55"/>
        <v>885065.37285406573</v>
      </c>
      <c r="D167" s="14">
        <f t="shared" si="44"/>
        <v>656876.24452796869</v>
      </c>
      <c r="E167" s="15">
        <f t="shared" si="45"/>
        <v>228189.12832609704</v>
      </c>
      <c r="F167" s="17">
        <f>IF(time&lt;=30,1-(1-$F$3*time/30)^(1/12),1-(1-$F$3)^(1/12))</f>
        <v>5.1430128318229462E-3</v>
      </c>
      <c r="G167" s="16">
        <f t="shared" si="46"/>
        <v>505574.86356398789</v>
      </c>
      <c r="H167" s="14">
        <f t="shared" si="47"/>
        <v>41054.765282998043</v>
      </c>
      <c r="I167" s="15">
        <f t="shared" si="48"/>
        <v>733763.99189008493</v>
      </c>
      <c r="J167" s="14">
        <f t="shared" si="49"/>
        <v>615821.4792449706</v>
      </c>
      <c r="K167" s="21">
        <f t="shared" si="50"/>
        <v>1349585.4711350556</v>
      </c>
      <c r="M167" s="33">
        <f t="shared" si="56"/>
        <v>0</v>
      </c>
      <c r="N167" s="30">
        <f>(I-Service_Fee)/12*M167</f>
        <v>0</v>
      </c>
      <c r="O167" s="35">
        <f t="shared" si="51"/>
        <v>0</v>
      </c>
      <c r="P167" s="33">
        <f t="shared" si="64"/>
        <v>0</v>
      </c>
      <c r="Q167" s="30">
        <f>(I-Service_Fee)/12*P167</f>
        <v>0</v>
      </c>
      <c r="R167" s="34">
        <f t="shared" si="52"/>
        <v>0</v>
      </c>
      <c r="S167" s="33">
        <f t="shared" si="57"/>
        <v>61031436.67919533</v>
      </c>
      <c r="T167" s="30">
        <f>(I-Service_Fee)/12*S167</f>
        <v>381446.47924497077</v>
      </c>
      <c r="U167" s="35">
        <f t="shared" si="53"/>
        <v>733763.99189008493</v>
      </c>
      <c r="V167" s="34">
        <f t="shared" si="58"/>
        <v>37500000</v>
      </c>
      <c r="W167" s="30">
        <f>(I-Service_Fee)/12*V167</f>
        <v>234374.99999999997</v>
      </c>
      <c r="X167" s="35">
        <f t="shared" si="59"/>
        <v>0</v>
      </c>
      <c r="Y167" s="32"/>
      <c r="Z167" s="32">
        <f t="shared" si="65"/>
        <v>157</v>
      </c>
      <c r="AA167" s="32">
        <f t="shared" si="60"/>
        <v>0</v>
      </c>
      <c r="AB167" s="32">
        <f t="shared" si="61"/>
        <v>0</v>
      </c>
      <c r="AC167" s="32">
        <f t="shared" si="62"/>
        <v>1115210.4711350556</v>
      </c>
      <c r="AD167" s="32">
        <f t="shared" si="63"/>
        <v>234374.99999999997</v>
      </c>
    </row>
    <row r="168" spans="1:30" ht="15.75" thickBot="1" x14ac:dyDescent="0.3">
      <c r="A168" s="7">
        <v>158</v>
      </c>
      <c r="B168" s="14">
        <f t="shared" si="54"/>
        <v>97797672.687305212</v>
      </c>
      <c r="C168" s="19">
        <f t="shared" si="55"/>
        <v>880513.47028447501</v>
      </c>
      <c r="D168" s="14">
        <f t="shared" si="44"/>
        <v>651984.48458203475</v>
      </c>
      <c r="E168" s="15">
        <f t="shared" si="45"/>
        <v>228528.98570244026</v>
      </c>
      <c r="F168" s="17">
        <f>IF(time&lt;=30,1-(1-$F$3*time/30)^(1/12),1-(1-$F$3)^(1/12))</f>
        <v>5.1430128318229462E-3</v>
      </c>
      <c r="G168" s="16">
        <f t="shared" si="46"/>
        <v>501799.35804732004</v>
      </c>
      <c r="H168" s="14">
        <f t="shared" si="47"/>
        <v>40749.030286377172</v>
      </c>
      <c r="I168" s="15">
        <f t="shared" si="48"/>
        <v>730328.3437497603</v>
      </c>
      <c r="J168" s="14">
        <f t="shared" si="49"/>
        <v>611235.45429565758</v>
      </c>
      <c r="K168" s="21">
        <f t="shared" si="50"/>
        <v>1341563.7980454178</v>
      </c>
      <c r="M168" s="33">
        <f t="shared" si="56"/>
        <v>0</v>
      </c>
      <c r="N168" s="30">
        <f>(I-Service_Fee)/12*M168</f>
        <v>0</v>
      </c>
      <c r="O168" s="35">
        <f t="shared" si="51"/>
        <v>0</v>
      </c>
      <c r="P168" s="33">
        <f t="shared" si="64"/>
        <v>0</v>
      </c>
      <c r="Q168" s="30">
        <f>(I-Service_Fee)/12*P168</f>
        <v>0</v>
      </c>
      <c r="R168" s="34">
        <f t="shared" si="52"/>
        <v>0</v>
      </c>
      <c r="S168" s="33">
        <f t="shared" si="57"/>
        <v>60297672.687305242</v>
      </c>
      <c r="T168" s="30">
        <f>(I-Service_Fee)/12*S168</f>
        <v>376860.45429565775</v>
      </c>
      <c r="U168" s="35">
        <f t="shared" si="53"/>
        <v>730328.3437497603</v>
      </c>
      <c r="V168" s="34">
        <f t="shared" si="58"/>
        <v>37500000</v>
      </c>
      <c r="W168" s="30">
        <f>(I-Service_Fee)/12*V168</f>
        <v>234374.99999999997</v>
      </c>
      <c r="X168" s="35">
        <f t="shared" si="59"/>
        <v>0</v>
      </c>
      <c r="Y168" s="32"/>
      <c r="Z168" s="32">
        <f t="shared" si="65"/>
        <v>158</v>
      </c>
      <c r="AA168" s="32">
        <f t="shared" si="60"/>
        <v>0</v>
      </c>
      <c r="AB168" s="32">
        <f t="shared" si="61"/>
        <v>0</v>
      </c>
      <c r="AC168" s="32">
        <f t="shared" si="62"/>
        <v>1107188.798045418</v>
      </c>
      <c r="AD168" s="32">
        <f t="shared" si="63"/>
        <v>234374.99999999997</v>
      </c>
    </row>
    <row r="169" spans="1:30" ht="15.75" thickBot="1" x14ac:dyDescent="0.3">
      <c r="A169" s="7">
        <v>159</v>
      </c>
      <c r="B169" s="14">
        <f t="shared" si="54"/>
        <v>97067344.34355545</v>
      </c>
      <c r="C169" s="19">
        <f t="shared" si="55"/>
        <v>875984.97820820892</v>
      </c>
      <c r="D169" s="14">
        <f t="shared" si="44"/>
        <v>647115.62895703642</v>
      </c>
      <c r="E169" s="15">
        <f t="shared" si="45"/>
        <v>228869.34925117251</v>
      </c>
      <c r="F169" s="17">
        <f>IF(time&lt;=30,1-(1-$F$3*time/30)^(1/12),1-(1-$F$3)^(1/12))</f>
        <v>5.1430128318229462E-3</v>
      </c>
      <c r="G169" s="16">
        <f t="shared" si="46"/>
        <v>498041.51950987242</v>
      </c>
      <c r="H169" s="14">
        <f t="shared" si="47"/>
        <v>40444.726809814769</v>
      </c>
      <c r="I169" s="15">
        <f t="shared" si="48"/>
        <v>726910.86876104493</v>
      </c>
      <c r="J169" s="14">
        <f t="shared" si="49"/>
        <v>606670.90214722161</v>
      </c>
      <c r="K169" s="21">
        <f t="shared" si="50"/>
        <v>1333581.7709082665</v>
      </c>
      <c r="M169" s="33">
        <f t="shared" si="56"/>
        <v>0</v>
      </c>
      <c r="N169" s="30">
        <f>(I-Service_Fee)/12*M169</f>
        <v>0</v>
      </c>
      <c r="O169" s="35">
        <f t="shared" si="51"/>
        <v>0</v>
      </c>
      <c r="P169" s="33">
        <f t="shared" si="64"/>
        <v>0</v>
      </c>
      <c r="Q169" s="30">
        <f>(I-Service_Fee)/12*P169</f>
        <v>0</v>
      </c>
      <c r="R169" s="34">
        <f t="shared" si="52"/>
        <v>0</v>
      </c>
      <c r="S169" s="33">
        <f t="shared" si="57"/>
        <v>59567344.34355548</v>
      </c>
      <c r="T169" s="30">
        <f>(I-Service_Fee)/12*S169</f>
        <v>372295.90214722173</v>
      </c>
      <c r="U169" s="35">
        <f t="shared" si="53"/>
        <v>726910.86876104493</v>
      </c>
      <c r="V169" s="34">
        <f t="shared" si="58"/>
        <v>37500000</v>
      </c>
      <c r="W169" s="30">
        <f>(I-Service_Fee)/12*V169</f>
        <v>234374.99999999997</v>
      </c>
      <c r="X169" s="35">
        <f t="shared" si="59"/>
        <v>0</v>
      </c>
      <c r="Y169" s="32"/>
      <c r="Z169" s="32">
        <f t="shared" si="65"/>
        <v>159</v>
      </c>
      <c r="AA169" s="32">
        <f t="shared" si="60"/>
        <v>0</v>
      </c>
      <c r="AB169" s="32">
        <f t="shared" si="61"/>
        <v>0</v>
      </c>
      <c r="AC169" s="32">
        <f t="shared" si="62"/>
        <v>1099206.7709082668</v>
      </c>
      <c r="AD169" s="32">
        <f t="shared" si="63"/>
        <v>234374.99999999997</v>
      </c>
    </row>
    <row r="170" spans="1:30" ht="15.75" thickBot="1" x14ac:dyDescent="0.3">
      <c r="A170" s="7">
        <v>160</v>
      </c>
      <c r="B170" s="14">
        <f t="shared" si="54"/>
        <v>96340433.474794403</v>
      </c>
      <c r="C170" s="19">
        <f t="shared" si="55"/>
        <v>871479.77622479992</v>
      </c>
      <c r="D170" s="14">
        <f t="shared" si="44"/>
        <v>642269.55649862939</v>
      </c>
      <c r="E170" s="15">
        <f t="shared" si="45"/>
        <v>229210.21972617053</v>
      </c>
      <c r="F170" s="17">
        <f>IF(time&lt;=30,1-(1-$F$3*time/30)^(1/12),1-(1-$F$3)^(1/12))</f>
        <v>5.1430128318229462E-3</v>
      </c>
      <c r="G170" s="16">
        <f t="shared" si="46"/>
        <v>494301.25448301586</v>
      </c>
      <c r="H170" s="14">
        <f t="shared" si="47"/>
        <v>40141.847281164337</v>
      </c>
      <c r="I170" s="15">
        <f t="shared" si="48"/>
        <v>723511.47420918639</v>
      </c>
      <c r="J170" s="14">
        <f t="shared" si="49"/>
        <v>602127.70921746502</v>
      </c>
      <c r="K170" s="21">
        <f t="shared" si="50"/>
        <v>1325639.1834266514</v>
      </c>
      <c r="M170" s="33">
        <f t="shared" si="56"/>
        <v>0</v>
      </c>
      <c r="N170" s="30">
        <f>(I-Service_Fee)/12*M170</f>
        <v>0</v>
      </c>
      <c r="O170" s="35">
        <f t="shared" si="51"/>
        <v>0</v>
      </c>
      <c r="P170" s="33">
        <f t="shared" si="64"/>
        <v>0</v>
      </c>
      <c r="Q170" s="30">
        <f>(I-Service_Fee)/12*P170</f>
        <v>0</v>
      </c>
      <c r="R170" s="34">
        <f t="shared" si="52"/>
        <v>0</v>
      </c>
      <c r="S170" s="33">
        <f t="shared" si="57"/>
        <v>58840433.474794433</v>
      </c>
      <c r="T170" s="30">
        <f>(I-Service_Fee)/12*S170</f>
        <v>367752.70921746519</v>
      </c>
      <c r="U170" s="35">
        <f t="shared" si="53"/>
        <v>723511.47420918639</v>
      </c>
      <c r="V170" s="34">
        <f t="shared" si="58"/>
        <v>37500000</v>
      </c>
      <c r="W170" s="30">
        <f>(I-Service_Fee)/12*V170</f>
        <v>234374.99999999997</v>
      </c>
      <c r="X170" s="35">
        <f t="shared" si="59"/>
        <v>0</v>
      </c>
      <c r="Y170" s="32"/>
      <c r="Z170" s="32">
        <f t="shared" si="65"/>
        <v>160</v>
      </c>
      <c r="AA170" s="32">
        <f t="shared" si="60"/>
        <v>0</v>
      </c>
      <c r="AB170" s="32">
        <f t="shared" si="61"/>
        <v>0</v>
      </c>
      <c r="AC170" s="32">
        <f t="shared" si="62"/>
        <v>1091264.1834266516</v>
      </c>
      <c r="AD170" s="32">
        <f t="shared" si="63"/>
        <v>234374.99999999997</v>
      </c>
    </row>
    <row r="171" spans="1:30" ht="15.75" thickBot="1" x14ac:dyDescent="0.3">
      <c r="A171" s="7">
        <v>161</v>
      </c>
      <c r="B171" s="14">
        <f t="shared" si="54"/>
        <v>95616922.000585213</v>
      </c>
      <c r="C171" s="19">
        <f t="shared" si="55"/>
        <v>866997.74455300171</v>
      </c>
      <c r="D171" s="14">
        <f t="shared" si="44"/>
        <v>637446.14667056815</v>
      </c>
      <c r="E171" s="15">
        <f t="shared" si="45"/>
        <v>229551.59788243356</v>
      </c>
      <c r="F171" s="17">
        <f>IF(time&lt;=30,1-(1-$F$3*time/30)^(1/12),1-(1-$F$3)^(1/12))</f>
        <v>5.1430128318229462E-3</v>
      </c>
      <c r="G171" s="16">
        <f t="shared" si="46"/>
        <v>490578.46997494868</v>
      </c>
      <c r="H171" s="14">
        <f t="shared" si="47"/>
        <v>39840.38416691051</v>
      </c>
      <c r="I171" s="15">
        <f t="shared" si="48"/>
        <v>720130.06785738224</v>
      </c>
      <c r="J171" s="14">
        <f t="shared" si="49"/>
        <v>597605.76250365761</v>
      </c>
      <c r="K171" s="21">
        <f t="shared" si="50"/>
        <v>1317735.8303610398</v>
      </c>
      <c r="M171" s="33">
        <f t="shared" si="56"/>
        <v>0</v>
      </c>
      <c r="N171" s="30">
        <f>(I-Service_Fee)/12*M171</f>
        <v>0</v>
      </c>
      <c r="O171" s="35">
        <f t="shared" si="51"/>
        <v>0</v>
      </c>
      <c r="P171" s="33">
        <f t="shared" si="64"/>
        <v>0</v>
      </c>
      <c r="Q171" s="30">
        <f>(I-Service_Fee)/12*P171</f>
        <v>0</v>
      </c>
      <c r="R171" s="34">
        <f t="shared" si="52"/>
        <v>0</v>
      </c>
      <c r="S171" s="33">
        <f t="shared" si="57"/>
        <v>58116922.000585243</v>
      </c>
      <c r="T171" s="30">
        <f>(I-Service_Fee)/12*S171</f>
        <v>363230.76250365772</v>
      </c>
      <c r="U171" s="35">
        <f t="shared" si="53"/>
        <v>720130.06785738224</v>
      </c>
      <c r="V171" s="34">
        <f t="shared" si="58"/>
        <v>37500000</v>
      </c>
      <c r="W171" s="30">
        <f>(I-Service_Fee)/12*V171</f>
        <v>234374.99999999997</v>
      </c>
      <c r="X171" s="35">
        <f t="shared" si="59"/>
        <v>0</v>
      </c>
      <c r="Y171" s="32"/>
      <c r="Z171" s="32">
        <f t="shared" si="65"/>
        <v>161</v>
      </c>
      <c r="AA171" s="32">
        <f t="shared" si="60"/>
        <v>0</v>
      </c>
      <c r="AB171" s="32">
        <f t="shared" si="61"/>
        <v>0</v>
      </c>
      <c r="AC171" s="32">
        <f t="shared" si="62"/>
        <v>1083360.8303610398</v>
      </c>
      <c r="AD171" s="32">
        <f t="shared" si="63"/>
        <v>234374.99999999997</v>
      </c>
    </row>
    <row r="172" spans="1:30" ht="15.75" thickBot="1" x14ac:dyDescent="0.3">
      <c r="A172" s="7">
        <v>162</v>
      </c>
      <c r="B172" s="14">
        <f t="shared" si="54"/>
        <v>94896791.932727829</v>
      </c>
      <c r="C172" s="19">
        <f t="shared" si="55"/>
        <v>862538.76402760402</v>
      </c>
      <c r="D172" s="14">
        <f t="shared" si="44"/>
        <v>632645.27955151885</v>
      </c>
      <c r="E172" s="15">
        <f t="shared" si="45"/>
        <v>229893.48447608517</v>
      </c>
      <c r="F172" s="17">
        <f>IF(time&lt;=30,1-(1-$F$3*time/30)^(1/12),1-(1-$F$3)^(1/12))</f>
        <v>5.1430128318229462E-3</v>
      </c>
      <c r="G172" s="16">
        <f t="shared" si="46"/>
        <v>486873.07346823846</v>
      </c>
      <c r="H172" s="14">
        <f t="shared" si="47"/>
        <v>39540.329971969928</v>
      </c>
      <c r="I172" s="15">
        <f t="shared" si="48"/>
        <v>716766.55794432363</v>
      </c>
      <c r="J172" s="14">
        <f t="shared" si="49"/>
        <v>593104.94957954891</v>
      </c>
      <c r="K172" s="21">
        <f t="shared" si="50"/>
        <v>1309871.5075238724</v>
      </c>
      <c r="M172" s="33">
        <f t="shared" si="56"/>
        <v>0</v>
      </c>
      <c r="N172" s="30">
        <f>(I-Service_Fee)/12*M172</f>
        <v>0</v>
      </c>
      <c r="O172" s="35">
        <f t="shared" si="51"/>
        <v>0</v>
      </c>
      <c r="P172" s="33">
        <f t="shared" si="64"/>
        <v>0</v>
      </c>
      <c r="Q172" s="30">
        <f>(I-Service_Fee)/12*P172</f>
        <v>0</v>
      </c>
      <c r="R172" s="34">
        <f t="shared" si="52"/>
        <v>0</v>
      </c>
      <c r="S172" s="33">
        <f t="shared" si="57"/>
        <v>57396791.932727858</v>
      </c>
      <c r="T172" s="30">
        <f>(I-Service_Fee)/12*S172</f>
        <v>358729.94957954908</v>
      </c>
      <c r="U172" s="35">
        <f t="shared" si="53"/>
        <v>716766.55794432363</v>
      </c>
      <c r="V172" s="34">
        <f t="shared" si="58"/>
        <v>37500000</v>
      </c>
      <c r="W172" s="30">
        <f>(I-Service_Fee)/12*V172</f>
        <v>234374.99999999997</v>
      </c>
      <c r="X172" s="35">
        <f t="shared" si="59"/>
        <v>0</v>
      </c>
      <c r="Y172" s="32"/>
      <c r="Z172" s="32">
        <f t="shared" si="65"/>
        <v>162</v>
      </c>
      <c r="AA172" s="32">
        <f t="shared" si="60"/>
        <v>0</v>
      </c>
      <c r="AB172" s="32">
        <f t="shared" si="61"/>
        <v>0</v>
      </c>
      <c r="AC172" s="32">
        <f t="shared" si="62"/>
        <v>1075496.5075238727</v>
      </c>
      <c r="AD172" s="32">
        <f t="shared" si="63"/>
        <v>234374.99999999997</v>
      </c>
    </row>
    <row r="173" spans="1:30" ht="15.75" thickBot="1" x14ac:dyDescent="0.3">
      <c r="A173" s="7">
        <v>163</v>
      </c>
      <c r="B173" s="14">
        <f t="shared" si="54"/>
        <v>94180025.374783501</v>
      </c>
      <c r="C173" s="19">
        <f t="shared" si="55"/>
        <v>858102.71609626524</v>
      </c>
      <c r="D173" s="14">
        <f t="shared" si="44"/>
        <v>627866.83583189</v>
      </c>
      <c r="E173" s="15">
        <f t="shared" si="45"/>
        <v>230235.88026437524</v>
      </c>
      <c r="F173" s="17">
        <f>IF(time&lt;=30,1-(1-$F$3*time/30)^(1/12),1-(1-$F$3)^(1/12))</f>
        <v>5.1430128318229462E-3</v>
      </c>
      <c r="G173" s="16">
        <f t="shared" si="46"/>
        <v>483184.97291737649</v>
      </c>
      <c r="H173" s="14">
        <f t="shared" si="47"/>
        <v>39241.677239493125</v>
      </c>
      <c r="I173" s="15">
        <f t="shared" si="48"/>
        <v>713420.85318175168</v>
      </c>
      <c r="J173" s="14">
        <f t="shared" si="49"/>
        <v>588625.15859239688</v>
      </c>
      <c r="K173" s="21">
        <f t="shared" si="50"/>
        <v>1302046.0117741486</v>
      </c>
      <c r="M173" s="33">
        <f t="shared" si="56"/>
        <v>0</v>
      </c>
      <c r="N173" s="30">
        <f>(I-Service_Fee)/12*M173</f>
        <v>0</v>
      </c>
      <c r="O173" s="35">
        <f t="shared" si="51"/>
        <v>0</v>
      </c>
      <c r="P173" s="33">
        <f t="shared" si="64"/>
        <v>0</v>
      </c>
      <c r="Q173" s="30">
        <f>(I-Service_Fee)/12*P173</f>
        <v>0</v>
      </c>
      <c r="R173" s="34">
        <f t="shared" si="52"/>
        <v>0</v>
      </c>
      <c r="S173" s="33">
        <f t="shared" si="57"/>
        <v>56680025.374783538</v>
      </c>
      <c r="T173" s="30">
        <f>(I-Service_Fee)/12*S173</f>
        <v>354250.15859239706</v>
      </c>
      <c r="U173" s="35">
        <f t="shared" si="53"/>
        <v>713420.85318175168</v>
      </c>
      <c r="V173" s="34">
        <f t="shared" si="58"/>
        <v>37500000</v>
      </c>
      <c r="W173" s="30">
        <f>(I-Service_Fee)/12*V173</f>
        <v>234374.99999999997</v>
      </c>
      <c r="X173" s="35">
        <f t="shared" si="59"/>
        <v>0</v>
      </c>
      <c r="Y173" s="32"/>
      <c r="Z173" s="32">
        <f t="shared" si="65"/>
        <v>163</v>
      </c>
      <c r="AA173" s="32">
        <f t="shared" si="60"/>
        <v>0</v>
      </c>
      <c r="AB173" s="32">
        <f t="shared" si="61"/>
        <v>0</v>
      </c>
      <c r="AC173" s="32">
        <f t="shared" si="62"/>
        <v>1067671.0117741488</v>
      </c>
      <c r="AD173" s="32">
        <f t="shared" si="63"/>
        <v>234374.99999999997</v>
      </c>
    </row>
    <row r="174" spans="1:30" ht="15.75" thickBot="1" x14ac:dyDescent="0.3">
      <c r="A174" s="7">
        <v>164</v>
      </c>
      <c r="B174" s="14">
        <f t="shared" si="54"/>
        <v>93466604.521601751</v>
      </c>
      <c r="C174" s="19">
        <f t="shared" si="55"/>
        <v>853689.48281636019</v>
      </c>
      <c r="D174" s="14">
        <f t="shared" si="44"/>
        <v>623110.69681067835</v>
      </c>
      <c r="E174" s="15">
        <f t="shared" si="45"/>
        <v>230578.78600568185</v>
      </c>
      <c r="F174" s="17">
        <f>IF(time&lt;=30,1-(1-$F$3*time/30)^(1/12),1-(1-$F$3)^(1/12))</f>
        <v>5.1430128318229462E-3</v>
      </c>
      <c r="G174" s="16">
        <f t="shared" si="46"/>
        <v>479514.07674634509</v>
      </c>
      <c r="H174" s="14">
        <f t="shared" si="47"/>
        <v>38944.418550667397</v>
      </c>
      <c r="I174" s="15">
        <f t="shared" si="48"/>
        <v>710092.86275202688</v>
      </c>
      <c r="J174" s="14">
        <f t="shared" si="49"/>
        <v>584166.27826001099</v>
      </c>
      <c r="K174" s="21">
        <f t="shared" si="50"/>
        <v>1294259.1410120379</v>
      </c>
      <c r="M174" s="33">
        <f t="shared" si="56"/>
        <v>0</v>
      </c>
      <c r="N174" s="30">
        <f>(I-Service_Fee)/12*M174</f>
        <v>0</v>
      </c>
      <c r="O174" s="35">
        <f t="shared" si="51"/>
        <v>0</v>
      </c>
      <c r="P174" s="33">
        <f t="shared" si="64"/>
        <v>0</v>
      </c>
      <c r="Q174" s="30">
        <f>(I-Service_Fee)/12*P174</f>
        <v>0</v>
      </c>
      <c r="R174" s="34">
        <f t="shared" si="52"/>
        <v>0</v>
      </c>
      <c r="S174" s="33">
        <f t="shared" si="57"/>
        <v>55966604.521601789</v>
      </c>
      <c r="T174" s="30">
        <f>(I-Service_Fee)/12*S174</f>
        <v>349791.27826001117</v>
      </c>
      <c r="U174" s="35">
        <f t="shared" si="53"/>
        <v>710092.86275202688</v>
      </c>
      <c r="V174" s="34">
        <f t="shared" si="58"/>
        <v>37500000</v>
      </c>
      <c r="W174" s="30">
        <f>(I-Service_Fee)/12*V174</f>
        <v>234374.99999999997</v>
      </c>
      <c r="X174" s="35">
        <f t="shared" si="59"/>
        <v>0</v>
      </c>
      <c r="Y174" s="32"/>
      <c r="Z174" s="32">
        <f t="shared" si="65"/>
        <v>164</v>
      </c>
      <c r="AA174" s="32">
        <f t="shared" si="60"/>
        <v>0</v>
      </c>
      <c r="AB174" s="32">
        <f t="shared" si="61"/>
        <v>0</v>
      </c>
      <c r="AC174" s="32">
        <f t="shared" si="62"/>
        <v>1059884.1410120381</v>
      </c>
      <c r="AD174" s="32">
        <f t="shared" si="63"/>
        <v>234374.99999999997</v>
      </c>
    </row>
    <row r="175" spans="1:30" ht="15.75" thickBot="1" x14ac:dyDescent="0.3">
      <c r="A175" s="7">
        <v>165</v>
      </c>
      <c r="B175" s="14">
        <f t="shared" si="54"/>
        <v>92756511.658849731</v>
      </c>
      <c r="C175" s="19">
        <f t="shared" si="55"/>
        <v>849298.94685184339</v>
      </c>
      <c r="D175" s="14">
        <f t="shared" si="44"/>
        <v>618376.74439233157</v>
      </c>
      <c r="E175" s="15">
        <f t="shared" si="45"/>
        <v>230922.20245951181</v>
      </c>
      <c r="F175" s="17">
        <f>IF(time&lt;=30,1-(1-$F$3*time/30)^(1/12),1-(1-$F$3)^(1/12))</f>
        <v>5.1430128318229462E-3</v>
      </c>
      <c r="G175" s="16">
        <f t="shared" si="46"/>
        <v>475860.29384619679</v>
      </c>
      <c r="H175" s="14">
        <f t="shared" si="47"/>
        <v>38648.546524520723</v>
      </c>
      <c r="I175" s="15">
        <f t="shared" si="48"/>
        <v>706782.49630570854</v>
      </c>
      <c r="J175" s="14">
        <f t="shared" si="49"/>
        <v>579728.19786781084</v>
      </c>
      <c r="K175" s="21">
        <f t="shared" si="50"/>
        <v>1286510.6941735195</v>
      </c>
      <c r="M175" s="33">
        <f t="shared" si="56"/>
        <v>0</v>
      </c>
      <c r="N175" s="30">
        <f>(I-Service_Fee)/12*M175</f>
        <v>0</v>
      </c>
      <c r="O175" s="35">
        <f t="shared" si="51"/>
        <v>0</v>
      </c>
      <c r="P175" s="33">
        <f t="shared" si="64"/>
        <v>0</v>
      </c>
      <c r="Q175" s="30">
        <f>(I-Service_Fee)/12*P175</f>
        <v>0</v>
      </c>
      <c r="R175" s="34">
        <f t="shared" si="52"/>
        <v>0</v>
      </c>
      <c r="S175" s="33">
        <f t="shared" si="57"/>
        <v>55256511.658849761</v>
      </c>
      <c r="T175" s="30">
        <f>(I-Service_Fee)/12*S175</f>
        <v>345353.19786781096</v>
      </c>
      <c r="U175" s="35">
        <f t="shared" si="53"/>
        <v>706782.49630570854</v>
      </c>
      <c r="V175" s="34">
        <f t="shared" si="58"/>
        <v>37500000</v>
      </c>
      <c r="W175" s="30">
        <f>(I-Service_Fee)/12*V175</f>
        <v>234374.99999999997</v>
      </c>
      <c r="X175" s="35">
        <f t="shared" si="59"/>
        <v>0</v>
      </c>
      <c r="Y175" s="32"/>
      <c r="Z175" s="32">
        <f t="shared" si="65"/>
        <v>165</v>
      </c>
      <c r="AA175" s="32">
        <f t="shared" si="60"/>
        <v>0</v>
      </c>
      <c r="AB175" s="32">
        <f t="shared" si="61"/>
        <v>0</v>
      </c>
      <c r="AC175" s="32">
        <f t="shared" si="62"/>
        <v>1052135.6941735195</v>
      </c>
      <c r="AD175" s="32">
        <f t="shared" si="63"/>
        <v>234374.99999999997</v>
      </c>
    </row>
    <row r="176" spans="1:30" ht="15.75" thickBot="1" x14ac:dyDescent="0.3">
      <c r="A176" s="7">
        <v>166</v>
      </c>
      <c r="B176" s="14">
        <f t="shared" si="54"/>
        <v>92049729.162544027</v>
      </c>
      <c r="C176" s="19">
        <f t="shared" si="55"/>
        <v>844930.99147013051</v>
      </c>
      <c r="D176" s="14">
        <f t="shared" si="44"/>
        <v>613664.86108362686</v>
      </c>
      <c r="E176" s="15">
        <f t="shared" si="45"/>
        <v>231266.13038650365</v>
      </c>
      <c r="F176" s="17">
        <f>IF(time&lt;=30,1-(1-$F$3*time/30)^(1/12),1-(1-$F$3)^(1/12))</f>
        <v>5.1430128318229462E-3</v>
      </c>
      <c r="G176" s="16">
        <f t="shared" si="46"/>
        <v>472223.53357264696</v>
      </c>
      <c r="H176" s="14">
        <f t="shared" si="47"/>
        <v>38354.053817726679</v>
      </c>
      <c r="I176" s="15">
        <f t="shared" si="48"/>
        <v>703489.66395915067</v>
      </c>
      <c r="J176" s="14">
        <f t="shared" si="49"/>
        <v>575310.80726590019</v>
      </c>
      <c r="K176" s="21">
        <f t="shared" si="50"/>
        <v>1278800.4712250507</v>
      </c>
      <c r="M176" s="33">
        <f t="shared" si="56"/>
        <v>0</v>
      </c>
      <c r="N176" s="30">
        <f>(I-Service_Fee)/12*M176</f>
        <v>0</v>
      </c>
      <c r="O176" s="35">
        <f t="shared" si="51"/>
        <v>0</v>
      </c>
      <c r="P176" s="33">
        <f t="shared" si="64"/>
        <v>0</v>
      </c>
      <c r="Q176" s="30">
        <f>(I-Service_Fee)/12*P176</f>
        <v>0</v>
      </c>
      <c r="R176" s="34">
        <f t="shared" si="52"/>
        <v>0</v>
      </c>
      <c r="S176" s="33">
        <f t="shared" si="57"/>
        <v>54549729.162544049</v>
      </c>
      <c r="T176" s="30">
        <f>(I-Service_Fee)/12*S176</f>
        <v>340935.80726590031</v>
      </c>
      <c r="U176" s="35">
        <f t="shared" si="53"/>
        <v>703489.66395915067</v>
      </c>
      <c r="V176" s="34">
        <f t="shared" si="58"/>
        <v>37500000</v>
      </c>
      <c r="W176" s="30">
        <f>(I-Service_Fee)/12*V176</f>
        <v>234374.99999999997</v>
      </c>
      <c r="X176" s="35">
        <f t="shared" si="59"/>
        <v>0</v>
      </c>
      <c r="Y176" s="32"/>
      <c r="Z176" s="32">
        <f t="shared" si="65"/>
        <v>166</v>
      </c>
      <c r="AA176" s="32">
        <f t="shared" si="60"/>
        <v>0</v>
      </c>
      <c r="AB176" s="32">
        <f t="shared" si="61"/>
        <v>0</v>
      </c>
      <c r="AC176" s="32">
        <f t="shared" si="62"/>
        <v>1044425.471225051</v>
      </c>
      <c r="AD176" s="32">
        <f t="shared" si="63"/>
        <v>234374.99999999997</v>
      </c>
    </row>
    <row r="177" spans="1:30" ht="15.75" thickBot="1" x14ac:dyDescent="0.3">
      <c r="A177" s="7">
        <v>167</v>
      </c>
      <c r="B177" s="14">
        <f t="shared" si="54"/>
        <v>91346239.498584881</v>
      </c>
      <c r="C177" s="19">
        <f t="shared" si="55"/>
        <v>840585.50053899491</v>
      </c>
      <c r="D177" s="14">
        <f t="shared" si="44"/>
        <v>608974.92999056587</v>
      </c>
      <c r="E177" s="15">
        <f t="shared" si="45"/>
        <v>231610.57054842904</v>
      </c>
      <c r="F177" s="17">
        <f>IF(time&lt;=30,1-(1-$F$3*time/30)^(1/12),1-(1-$F$3)^(1/12))</f>
        <v>5.1430128318229462E-3</v>
      </c>
      <c r="G177" s="16">
        <f t="shared" si="46"/>
        <v>468603.70574367768</v>
      </c>
      <c r="H177" s="14">
        <f t="shared" si="47"/>
        <v>38060.933124410367</v>
      </c>
      <c r="I177" s="15">
        <f t="shared" si="48"/>
        <v>700214.27629210672</v>
      </c>
      <c r="J177" s="14">
        <f t="shared" si="49"/>
        <v>570913.99686615553</v>
      </c>
      <c r="K177" s="21">
        <f t="shared" si="50"/>
        <v>1271128.2731582623</v>
      </c>
      <c r="M177" s="33">
        <f t="shared" si="56"/>
        <v>0</v>
      </c>
      <c r="N177" s="30">
        <f>(I-Service_Fee)/12*M177</f>
        <v>0</v>
      </c>
      <c r="O177" s="35">
        <f t="shared" si="51"/>
        <v>0</v>
      </c>
      <c r="P177" s="33">
        <f t="shared" si="64"/>
        <v>0</v>
      </c>
      <c r="Q177" s="30">
        <f>(I-Service_Fee)/12*P177</f>
        <v>0</v>
      </c>
      <c r="R177" s="34">
        <f t="shared" si="52"/>
        <v>0</v>
      </c>
      <c r="S177" s="33">
        <f t="shared" si="57"/>
        <v>53846239.498584896</v>
      </c>
      <c r="T177" s="30">
        <f>(I-Service_Fee)/12*S177</f>
        <v>336538.99686615559</v>
      </c>
      <c r="U177" s="35">
        <f t="shared" si="53"/>
        <v>700214.27629210672</v>
      </c>
      <c r="V177" s="34">
        <f t="shared" si="58"/>
        <v>37500000</v>
      </c>
      <c r="W177" s="30">
        <f>(I-Service_Fee)/12*V177</f>
        <v>234374.99999999997</v>
      </c>
      <c r="X177" s="35">
        <f t="shared" si="59"/>
        <v>0</v>
      </c>
      <c r="Y177" s="32"/>
      <c r="Z177" s="32">
        <f t="shared" si="65"/>
        <v>167</v>
      </c>
      <c r="AA177" s="32">
        <f t="shared" si="60"/>
        <v>0</v>
      </c>
      <c r="AB177" s="32">
        <f t="shared" si="61"/>
        <v>0</v>
      </c>
      <c r="AC177" s="32">
        <f t="shared" si="62"/>
        <v>1036753.2731582623</v>
      </c>
      <c r="AD177" s="32">
        <f t="shared" si="63"/>
        <v>234374.99999999997</v>
      </c>
    </row>
    <row r="178" spans="1:30" ht="15.75" thickBot="1" x14ac:dyDescent="0.3">
      <c r="A178" s="7">
        <v>168</v>
      </c>
      <c r="B178" s="14">
        <f t="shared" si="54"/>
        <v>90646025.222292781</v>
      </c>
      <c r="C178" s="19">
        <f t="shared" si="55"/>
        <v>836262.35852347862</v>
      </c>
      <c r="D178" s="14">
        <f t="shared" si="44"/>
        <v>604306.83481528529</v>
      </c>
      <c r="E178" s="15">
        <f t="shared" si="45"/>
        <v>231955.52370819333</v>
      </c>
      <c r="F178" s="17">
        <f>IF(time&lt;=30,1-(1-$F$3*time/30)^(1/12),1-(1-$F$3)^(1/12))</f>
        <v>5.1430128318229462E-3</v>
      </c>
      <c r="G178" s="16">
        <f t="shared" si="46"/>
        <v>465000.72063715477</v>
      </c>
      <c r="H178" s="14">
        <f t="shared" si="47"/>
        <v>37769.17717595533</v>
      </c>
      <c r="I178" s="15">
        <f t="shared" si="48"/>
        <v>696956.2443453481</v>
      </c>
      <c r="J178" s="14">
        <f t="shared" si="49"/>
        <v>566537.6576393299</v>
      </c>
      <c r="K178" s="21">
        <f t="shared" si="50"/>
        <v>1263493.9019846781</v>
      </c>
      <c r="M178" s="33">
        <f t="shared" si="56"/>
        <v>0</v>
      </c>
      <c r="N178" s="30">
        <f>(I-Service_Fee)/12*M178</f>
        <v>0</v>
      </c>
      <c r="O178" s="35">
        <f t="shared" si="51"/>
        <v>0</v>
      </c>
      <c r="P178" s="33">
        <f t="shared" si="64"/>
        <v>0</v>
      </c>
      <c r="Q178" s="30">
        <f>(I-Service_Fee)/12*P178</f>
        <v>0</v>
      </c>
      <c r="R178" s="34">
        <f t="shared" si="52"/>
        <v>0</v>
      </c>
      <c r="S178" s="33">
        <f t="shared" si="57"/>
        <v>53146025.222292788</v>
      </c>
      <c r="T178" s="30">
        <f>(I-Service_Fee)/12*S178</f>
        <v>332162.6576393299</v>
      </c>
      <c r="U178" s="35">
        <f t="shared" si="53"/>
        <v>696956.2443453481</v>
      </c>
      <c r="V178" s="34">
        <f t="shared" si="58"/>
        <v>37500000</v>
      </c>
      <c r="W178" s="30">
        <f>(I-Service_Fee)/12*V178</f>
        <v>234374.99999999997</v>
      </c>
      <c r="X178" s="35">
        <f t="shared" si="59"/>
        <v>0</v>
      </c>
      <c r="Y178" s="32"/>
      <c r="Z178" s="32">
        <f t="shared" si="65"/>
        <v>168</v>
      </c>
      <c r="AA178" s="32">
        <f t="shared" si="60"/>
        <v>0</v>
      </c>
      <c r="AB178" s="32">
        <f t="shared" si="61"/>
        <v>0</v>
      </c>
      <c r="AC178" s="32">
        <f t="shared" si="62"/>
        <v>1029118.901984678</v>
      </c>
      <c r="AD178" s="32">
        <f t="shared" si="63"/>
        <v>234374.99999999997</v>
      </c>
    </row>
    <row r="179" spans="1:30" ht="15.75" thickBot="1" x14ac:dyDescent="0.3">
      <c r="A179" s="7">
        <v>169</v>
      </c>
      <c r="B179" s="14">
        <f t="shared" si="54"/>
        <v>89949068.977947429</v>
      </c>
      <c r="C179" s="19">
        <f t="shared" si="55"/>
        <v>831961.45048282167</v>
      </c>
      <c r="D179" s="14">
        <f t="shared" si="44"/>
        <v>599660.45985298289</v>
      </c>
      <c r="E179" s="15">
        <f t="shared" si="45"/>
        <v>232300.99062983878</v>
      </c>
      <c r="F179" s="17">
        <f>IF(time&lt;=30,1-(1-$F$3*time/30)^(1/12),1-(1-$F$3)^(1/12))</f>
        <v>5.1430128318229462E-3</v>
      </c>
      <c r="G179" s="16">
        <f t="shared" si="46"/>
        <v>461414.48898845649</v>
      </c>
      <c r="H179" s="14">
        <f t="shared" si="47"/>
        <v>37478.778740811431</v>
      </c>
      <c r="I179" s="15">
        <f t="shared" si="48"/>
        <v>693715.47961829533</v>
      </c>
      <c r="J179" s="14">
        <f t="shared" si="49"/>
        <v>562181.6811121715</v>
      </c>
      <c r="K179" s="21">
        <f t="shared" si="50"/>
        <v>1255897.1607304667</v>
      </c>
      <c r="M179" s="33">
        <f t="shared" si="56"/>
        <v>0</v>
      </c>
      <c r="N179" s="30">
        <f>(I-Service_Fee)/12*M179</f>
        <v>0</v>
      </c>
      <c r="O179" s="35">
        <f t="shared" si="51"/>
        <v>0</v>
      </c>
      <c r="P179" s="33">
        <f t="shared" si="64"/>
        <v>0</v>
      </c>
      <c r="Q179" s="30">
        <f>(I-Service_Fee)/12*P179</f>
        <v>0</v>
      </c>
      <c r="R179" s="34">
        <f t="shared" si="52"/>
        <v>0</v>
      </c>
      <c r="S179" s="33">
        <f t="shared" si="57"/>
        <v>52449068.977947444</v>
      </c>
      <c r="T179" s="30">
        <f>(I-Service_Fee)/12*S179</f>
        <v>327806.6811121715</v>
      </c>
      <c r="U179" s="35">
        <f t="shared" si="53"/>
        <v>693715.47961829533</v>
      </c>
      <c r="V179" s="34">
        <f t="shared" si="58"/>
        <v>37500000</v>
      </c>
      <c r="W179" s="30">
        <f>(I-Service_Fee)/12*V179</f>
        <v>234374.99999999997</v>
      </c>
      <c r="X179" s="35">
        <f t="shared" si="59"/>
        <v>0</v>
      </c>
      <c r="Y179" s="32"/>
      <c r="Z179" s="32">
        <f t="shared" si="65"/>
        <v>169</v>
      </c>
      <c r="AA179" s="32">
        <f t="shared" si="60"/>
        <v>0</v>
      </c>
      <c r="AB179" s="32">
        <f t="shared" si="61"/>
        <v>0</v>
      </c>
      <c r="AC179" s="32">
        <f t="shared" si="62"/>
        <v>1021522.1607304668</v>
      </c>
      <c r="AD179" s="32">
        <f t="shared" si="63"/>
        <v>234374.99999999997</v>
      </c>
    </row>
    <row r="180" spans="1:30" ht="15.75" thickBot="1" x14ac:dyDescent="0.3">
      <c r="A180" s="7">
        <v>170</v>
      </c>
      <c r="B180" s="14">
        <f t="shared" si="54"/>
        <v>89255353.498329133</v>
      </c>
      <c r="C180" s="19">
        <f t="shared" si="55"/>
        <v>827682.66206740658</v>
      </c>
      <c r="D180" s="14">
        <f t="shared" si="44"/>
        <v>595035.68998886098</v>
      </c>
      <c r="E180" s="15">
        <f t="shared" si="45"/>
        <v>232646.9720785456</v>
      </c>
      <c r="F180" s="17">
        <f>IF(time&lt;=30,1-(1-$F$3*time/30)^(1/12),1-(1-$F$3)^(1/12))</f>
        <v>5.1430128318229462E-3</v>
      </c>
      <c r="G180" s="16">
        <f t="shared" si="46"/>
        <v>457844.92198811512</v>
      </c>
      <c r="H180" s="14">
        <f t="shared" si="47"/>
        <v>37189.730624303804</v>
      </c>
      <c r="I180" s="15">
        <f t="shared" si="48"/>
        <v>690491.89406666066</v>
      </c>
      <c r="J180" s="14">
        <f t="shared" si="49"/>
        <v>557845.95936455717</v>
      </c>
      <c r="K180" s="21">
        <f t="shared" si="50"/>
        <v>1248337.8534312178</v>
      </c>
      <c r="M180" s="33">
        <f t="shared" si="56"/>
        <v>0</v>
      </c>
      <c r="N180" s="30">
        <f>(I-Service_Fee)/12*M180</f>
        <v>0</v>
      </c>
      <c r="O180" s="35">
        <f t="shared" si="51"/>
        <v>0</v>
      </c>
      <c r="P180" s="33">
        <f t="shared" si="64"/>
        <v>0</v>
      </c>
      <c r="Q180" s="30">
        <f>(I-Service_Fee)/12*P180</f>
        <v>0</v>
      </c>
      <c r="R180" s="34">
        <f t="shared" si="52"/>
        <v>0</v>
      </c>
      <c r="S180" s="33">
        <f t="shared" si="57"/>
        <v>51755353.498329148</v>
      </c>
      <c r="T180" s="30">
        <f>(I-Service_Fee)/12*S180</f>
        <v>323470.95936455717</v>
      </c>
      <c r="U180" s="35">
        <f t="shared" si="53"/>
        <v>690491.89406666066</v>
      </c>
      <c r="V180" s="34">
        <f t="shared" si="58"/>
        <v>37500000</v>
      </c>
      <c r="W180" s="30">
        <f>(I-Service_Fee)/12*V180</f>
        <v>234374.99999999997</v>
      </c>
      <c r="X180" s="35">
        <f t="shared" si="59"/>
        <v>0</v>
      </c>
      <c r="Y180" s="32"/>
      <c r="Z180" s="32">
        <f t="shared" si="65"/>
        <v>170</v>
      </c>
      <c r="AA180" s="32">
        <f t="shared" si="60"/>
        <v>0</v>
      </c>
      <c r="AB180" s="32">
        <f t="shared" si="61"/>
        <v>0</v>
      </c>
      <c r="AC180" s="32">
        <f t="shared" si="62"/>
        <v>1013962.8534312178</v>
      </c>
      <c r="AD180" s="32">
        <f t="shared" si="63"/>
        <v>234374.99999999997</v>
      </c>
    </row>
    <row r="181" spans="1:30" ht="15.75" thickBot="1" x14ac:dyDescent="0.3">
      <c r="A181" s="7">
        <v>171</v>
      </c>
      <c r="B181" s="14">
        <f t="shared" si="54"/>
        <v>88564861.604262471</v>
      </c>
      <c r="C181" s="19">
        <f t="shared" si="55"/>
        <v>823425.87951571646</v>
      </c>
      <c r="D181" s="14">
        <f t="shared" si="44"/>
        <v>590432.41069508321</v>
      </c>
      <c r="E181" s="15">
        <f t="shared" si="45"/>
        <v>232993.46882063325</v>
      </c>
      <c r="F181" s="17">
        <f>IF(time&lt;=30,1-(1-$F$3*time/30)^(1/12),1-(1-$F$3)^(1/12))</f>
        <v>5.1430128318229462E-3</v>
      </c>
      <c r="G181" s="16">
        <f t="shared" si="46"/>
        <v>454291.93127946981</v>
      </c>
      <c r="H181" s="14">
        <f t="shared" si="47"/>
        <v>36902.025668442693</v>
      </c>
      <c r="I181" s="15">
        <f t="shared" si="48"/>
        <v>687285.40010010311</v>
      </c>
      <c r="J181" s="14">
        <f t="shared" si="49"/>
        <v>553530.38502664049</v>
      </c>
      <c r="K181" s="21">
        <f t="shared" si="50"/>
        <v>1240815.7851267436</v>
      </c>
      <c r="M181" s="33">
        <f t="shared" si="56"/>
        <v>0</v>
      </c>
      <c r="N181" s="30">
        <f>(I-Service_Fee)/12*M181</f>
        <v>0</v>
      </c>
      <c r="O181" s="35">
        <f t="shared" si="51"/>
        <v>0</v>
      </c>
      <c r="P181" s="33">
        <f t="shared" si="64"/>
        <v>0</v>
      </c>
      <c r="Q181" s="30">
        <f>(I-Service_Fee)/12*P181</f>
        <v>0</v>
      </c>
      <c r="R181" s="34">
        <f t="shared" si="52"/>
        <v>0</v>
      </c>
      <c r="S181" s="33">
        <f t="shared" si="57"/>
        <v>51064861.604262486</v>
      </c>
      <c r="T181" s="30">
        <f>(I-Service_Fee)/12*S181</f>
        <v>319155.38502664049</v>
      </c>
      <c r="U181" s="35">
        <f t="shared" si="53"/>
        <v>687285.40010010311</v>
      </c>
      <c r="V181" s="34">
        <f t="shared" si="58"/>
        <v>37500000</v>
      </c>
      <c r="W181" s="30">
        <f>(I-Service_Fee)/12*V181</f>
        <v>234374.99999999997</v>
      </c>
      <c r="X181" s="35">
        <f t="shared" si="59"/>
        <v>0</v>
      </c>
      <c r="Y181" s="32"/>
      <c r="Z181" s="32">
        <f t="shared" si="65"/>
        <v>171</v>
      </c>
      <c r="AA181" s="32">
        <f t="shared" si="60"/>
        <v>0</v>
      </c>
      <c r="AB181" s="32">
        <f t="shared" si="61"/>
        <v>0</v>
      </c>
      <c r="AC181" s="32">
        <f t="shared" si="62"/>
        <v>1006440.7851267436</v>
      </c>
      <c r="AD181" s="32">
        <f t="shared" si="63"/>
        <v>234374.99999999997</v>
      </c>
    </row>
    <row r="182" spans="1:30" ht="15.75" thickBot="1" x14ac:dyDescent="0.3">
      <c r="A182" s="7">
        <v>172</v>
      </c>
      <c r="B182" s="14">
        <f t="shared" si="54"/>
        <v>87877576.204162374</v>
      </c>
      <c r="C182" s="19">
        <f t="shared" si="55"/>
        <v>819190.98965131224</v>
      </c>
      <c r="D182" s="14">
        <f t="shared" si="44"/>
        <v>585850.50802774925</v>
      </c>
      <c r="E182" s="15">
        <f t="shared" si="45"/>
        <v>233340.48162356298</v>
      </c>
      <c r="F182" s="17">
        <f>IF(time&lt;=30,1-(1-$F$3*time/30)^(1/12),1-(1-$F$3)^(1/12))</f>
        <v>5.1430128318229462E-3</v>
      </c>
      <c r="G182" s="16">
        <f t="shared" si="46"/>
        <v>450755.42895633215</v>
      </c>
      <c r="H182" s="14">
        <f t="shared" si="47"/>
        <v>36615.656751734321</v>
      </c>
      <c r="I182" s="15">
        <f t="shared" si="48"/>
        <v>684095.91057989514</v>
      </c>
      <c r="J182" s="14">
        <f t="shared" si="49"/>
        <v>549234.85127601493</v>
      </c>
      <c r="K182" s="21">
        <f t="shared" si="50"/>
        <v>1233330.7618559101</v>
      </c>
      <c r="M182" s="33">
        <f t="shared" si="56"/>
        <v>0</v>
      </c>
      <c r="N182" s="30">
        <f>(I-Service_Fee)/12*M182</f>
        <v>0</v>
      </c>
      <c r="O182" s="35">
        <f t="shared" si="51"/>
        <v>0</v>
      </c>
      <c r="P182" s="33">
        <f t="shared" si="64"/>
        <v>0</v>
      </c>
      <c r="Q182" s="30">
        <f>(I-Service_Fee)/12*P182</f>
        <v>0</v>
      </c>
      <c r="R182" s="34">
        <f t="shared" si="52"/>
        <v>0</v>
      </c>
      <c r="S182" s="33">
        <f t="shared" si="57"/>
        <v>50377576.204162382</v>
      </c>
      <c r="T182" s="30">
        <f>(I-Service_Fee)/12*S182</f>
        <v>314859.85127601487</v>
      </c>
      <c r="U182" s="35">
        <f t="shared" si="53"/>
        <v>684095.91057989514</v>
      </c>
      <c r="V182" s="34">
        <f t="shared" si="58"/>
        <v>37500000</v>
      </c>
      <c r="W182" s="30">
        <f>(I-Service_Fee)/12*V182</f>
        <v>234374.99999999997</v>
      </c>
      <c r="X182" s="35">
        <f t="shared" si="59"/>
        <v>0</v>
      </c>
      <c r="Y182" s="32"/>
      <c r="Z182" s="32">
        <f t="shared" si="65"/>
        <v>172</v>
      </c>
      <c r="AA182" s="32">
        <f t="shared" si="60"/>
        <v>0</v>
      </c>
      <c r="AB182" s="32">
        <f t="shared" si="61"/>
        <v>0</v>
      </c>
      <c r="AC182" s="32">
        <f t="shared" si="62"/>
        <v>998955.76185591007</v>
      </c>
      <c r="AD182" s="32">
        <f t="shared" si="63"/>
        <v>234374.99999999997</v>
      </c>
    </row>
    <row r="183" spans="1:30" ht="15.75" thickBot="1" x14ac:dyDescent="0.3">
      <c r="A183" s="7">
        <v>173</v>
      </c>
      <c r="B183" s="14">
        <f t="shared" si="54"/>
        <v>87193480.293582484</v>
      </c>
      <c r="C183" s="19">
        <f t="shared" si="55"/>
        <v>814977.87987982167</v>
      </c>
      <c r="D183" s="14">
        <f t="shared" si="44"/>
        <v>581289.86862388323</v>
      </c>
      <c r="E183" s="15">
        <f t="shared" si="45"/>
        <v>233688.01125593844</v>
      </c>
      <c r="F183" s="17">
        <f>IF(time&lt;=30,1-(1-$F$3*time/30)^(1/12),1-(1-$F$3)^(1/12))</f>
        <v>5.1430128318229462E-3</v>
      </c>
      <c r="G183" s="16">
        <f t="shared" si="46"/>
        <v>447235.32756066346</v>
      </c>
      <c r="H183" s="14">
        <f t="shared" si="47"/>
        <v>36330.616788992702</v>
      </c>
      <c r="I183" s="15">
        <f t="shared" si="48"/>
        <v>680923.3388166019</v>
      </c>
      <c r="J183" s="14">
        <f t="shared" si="49"/>
        <v>544959.25183489057</v>
      </c>
      <c r="K183" s="21">
        <f t="shared" si="50"/>
        <v>1225882.5906514926</v>
      </c>
      <c r="M183" s="33">
        <f t="shared" si="56"/>
        <v>0</v>
      </c>
      <c r="N183" s="30">
        <f>(I-Service_Fee)/12*M183</f>
        <v>0</v>
      </c>
      <c r="O183" s="35">
        <f t="shared" si="51"/>
        <v>0</v>
      </c>
      <c r="P183" s="33">
        <f t="shared" si="64"/>
        <v>0</v>
      </c>
      <c r="Q183" s="30">
        <f>(I-Service_Fee)/12*P183</f>
        <v>0</v>
      </c>
      <c r="R183" s="34">
        <f t="shared" si="52"/>
        <v>0</v>
      </c>
      <c r="S183" s="33">
        <f t="shared" si="57"/>
        <v>49693480.293582484</v>
      </c>
      <c r="T183" s="30">
        <f>(I-Service_Fee)/12*S183</f>
        <v>310584.25183489051</v>
      </c>
      <c r="U183" s="35">
        <f t="shared" si="53"/>
        <v>680923.3388166019</v>
      </c>
      <c r="V183" s="34">
        <f t="shared" si="58"/>
        <v>37500000</v>
      </c>
      <c r="W183" s="30">
        <f>(I-Service_Fee)/12*V183</f>
        <v>234374.99999999997</v>
      </c>
      <c r="X183" s="35">
        <f t="shared" si="59"/>
        <v>0</v>
      </c>
      <c r="Y183" s="32"/>
      <c r="Z183" s="32">
        <f t="shared" si="65"/>
        <v>173</v>
      </c>
      <c r="AA183" s="32">
        <f t="shared" si="60"/>
        <v>0</v>
      </c>
      <c r="AB183" s="32">
        <f t="shared" si="61"/>
        <v>0</v>
      </c>
      <c r="AC183" s="32">
        <f t="shared" si="62"/>
        <v>991507.59065149236</v>
      </c>
      <c r="AD183" s="32">
        <f t="shared" si="63"/>
        <v>234374.99999999997</v>
      </c>
    </row>
    <row r="184" spans="1:30" ht="15.75" thickBot="1" x14ac:dyDescent="0.3">
      <c r="A184" s="7">
        <v>174</v>
      </c>
      <c r="B184" s="14">
        <f t="shared" si="54"/>
        <v>86512556.954765886</v>
      </c>
      <c r="C184" s="19">
        <f t="shared" si="55"/>
        <v>810786.43818594795</v>
      </c>
      <c r="D184" s="14">
        <f t="shared" si="44"/>
        <v>576750.37969843927</v>
      </c>
      <c r="E184" s="15">
        <f t="shared" si="45"/>
        <v>234036.05848750868</v>
      </c>
      <c r="F184" s="17">
        <f>IF(time&lt;=30,1-(1-$F$3*time/30)^(1/12),1-(1-$F$3)^(1/12))</f>
        <v>5.1430128318229462E-3</v>
      </c>
      <c r="G184" s="16">
        <f t="shared" si="46"/>
        <v>443731.54008026392</v>
      </c>
      <c r="H184" s="14">
        <f t="shared" si="47"/>
        <v>36046.898731152454</v>
      </c>
      <c r="I184" s="15">
        <f t="shared" si="48"/>
        <v>677767.59856777266</v>
      </c>
      <c r="J184" s="14">
        <f t="shared" si="49"/>
        <v>540703.48096728686</v>
      </c>
      <c r="K184" s="21">
        <f t="shared" si="50"/>
        <v>1218471.0795350596</v>
      </c>
      <c r="M184" s="33">
        <f t="shared" si="56"/>
        <v>0</v>
      </c>
      <c r="N184" s="30">
        <f>(I-Service_Fee)/12*M184</f>
        <v>0</v>
      </c>
      <c r="O184" s="35">
        <f t="shared" si="51"/>
        <v>0</v>
      </c>
      <c r="P184" s="33">
        <f t="shared" si="64"/>
        <v>0</v>
      </c>
      <c r="Q184" s="30">
        <f>(I-Service_Fee)/12*P184</f>
        <v>0</v>
      </c>
      <c r="R184" s="34">
        <f t="shared" si="52"/>
        <v>0</v>
      </c>
      <c r="S184" s="33">
        <f t="shared" si="57"/>
        <v>49012556.954765879</v>
      </c>
      <c r="T184" s="30">
        <f>(I-Service_Fee)/12*S184</f>
        <v>306328.48096728674</v>
      </c>
      <c r="U184" s="35">
        <f t="shared" si="53"/>
        <v>677767.59856777266</v>
      </c>
      <c r="V184" s="34">
        <f t="shared" si="58"/>
        <v>37500000</v>
      </c>
      <c r="W184" s="30">
        <f>(I-Service_Fee)/12*V184</f>
        <v>234374.99999999997</v>
      </c>
      <c r="X184" s="35">
        <f t="shared" si="59"/>
        <v>0</v>
      </c>
      <c r="Y184" s="32"/>
      <c r="Z184" s="32">
        <f t="shared" si="65"/>
        <v>174</v>
      </c>
      <c r="AA184" s="32">
        <f t="shared" si="60"/>
        <v>0</v>
      </c>
      <c r="AB184" s="32">
        <f t="shared" si="61"/>
        <v>0</v>
      </c>
      <c r="AC184" s="32">
        <f t="shared" si="62"/>
        <v>984096.0795350594</v>
      </c>
      <c r="AD184" s="32">
        <f t="shared" si="63"/>
        <v>234374.99999999997</v>
      </c>
    </row>
    <row r="185" spans="1:30" ht="15.75" thickBot="1" x14ac:dyDescent="0.3">
      <c r="A185" s="7">
        <v>175</v>
      </c>
      <c r="B185" s="14">
        <f t="shared" si="54"/>
        <v>85834789.356198117</v>
      </c>
      <c r="C185" s="19">
        <f t="shared" si="55"/>
        <v>806616.55313048977</v>
      </c>
      <c r="D185" s="14">
        <f t="shared" si="44"/>
        <v>572231.92904132081</v>
      </c>
      <c r="E185" s="15">
        <f t="shared" si="45"/>
        <v>234384.62408916897</v>
      </c>
      <c r="F185" s="17">
        <f>IF(time&lt;=30,1-(1-$F$3*time/30)^(1/12),1-(1-$F$3)^(1/12))</f>
        <v>5.1430128318229462E-3</v>
      </c>
      <c r="G185" s="16">
        <f t="shared" si="46"/>
        <v>440243.97994647396</v>
      </c>
      <c r="H185" s="14">
        <f t="shared" si="47"/>
        <v>35764.49556508255</v>
      </c>
      <c r="I185" s="15">
        <f t="shared" si="48"/>
        <v>674628.60403564293</v>
      </c>
      <c r="J185" s="14">
        <f t="shared" si="49"/>
        <v>536467.43347623828</v>
      </c>
      <c r="K185" s="21">
        <f t="shared" si="50"/>
        <v>1211096.0375118812</v>
      </c>
      <c r="M185" s="33">
        <f t="shared" si="56"/>
        <v>0</v>
      </c>
      <c r="N185" s="30">
        <f>(I-Service_Fee)/12*M185</f>
        <v>0</v>
      </c>
      <c r="O185" s="35">
        <f t="shared" si="51"/>
        <v>0</v>
      </c>
      <c r="P185" s="33">
        <f t="shared" si="64"/>
        <v>0</v>
      </c>
      <c r="Q185" s="30">
        <f>(I-Service_Fee)/12*P185</f>
        <v>0</v>
      </c>
      <c r="R185" s="34">
        <f t="shared" si="52"/>
        <v>0</v>
      </c>
      <c r="S185" s="33">
        <f t="shared" si="57"/>
        <v>48334789.356198102</v>
      </c>
      <c r="T185" s="30">
        <f>(I-Service_Fee)/12*S185</f>
        <v>302092.4334762381</v>
      </c>
      <c r="U185" s="35">
        <f t="shared" si="53"/>
        <v>674628.60403564293</v>
      </c>
      <c r="V185" s="34">
        <f t="shared" si="58"/>
        <v>37500000</v>
      </c>
      <c r="W185" s="30">
        <f>(I-Service_Fee)/12*V185</f>
        <v>234374.99999999997</v>
      </c>
      <c r="X185" s="35">
        <f t="shared" si="59"/>
        <v>0</v>
      </c>
      <c r="Y185" s="32"/>
      <c r="Z185" s="32">
        <f t="shared" si="65"/>
        <v>175</v>
      </c>
      <c r="AA185" s="32">
        <f t="shared" si="60"/>
        <v>0</v>
      </c>
      <c r="AB185" s="32">
        <f t="shared" si="61"/>
        <v>0</v>
      </c>
      <c r="AC185" s="32">
        <f t="shared" si="62"/>
        <v>976721.03751188098</v>
      </c>
      <c r="AD185" s="32">
        <f t="shared" si="63"/>
        <v>234374.99999999997</v>
      </c>
    </row>
    <row r="186" spans="1:30" ht="15.75" thickBot="1" x14ac:dyDescent="0.3">
      <c r="A186" s="7">
        <v>176</v>
      </c>
      <c r="B186" s="14">
        <f t="shared" si="54"/>
        <v>85160160.752162471</v>
      </c>
      <c r="C186" s="19">
        <f t="shared" si="55"/>
        <v>802468.11384737876</v>
      </c>
      <c r="D186" s="14">
        <f t="shared" si="44"/>
        <v>567734.40501441655</v>
      </c>
      <c r="E186" s="15">
        <f t="shared" si="45"/>
        <v>234733.70883296221</v>
      </c>
      <c r="F186" s="17">
        <f>IF(time&lt;=30,1-(1-$F$3*time/30)^(1/12),1-(1-$F$3)^(1/12))</f>
        <v>5.1430128318229462E-3</v>
      </c>
      <c r="G186" s="16">
        <f t="shared" si="46"/>
        <v>436772.56103188713</v>
      </c>
      <c r="H186" s="14">
        <f t="shared" si="47"/>
        <v>35483.400313401035</v>
      </c>
      <c r="I186" s="15">
        <f t="shared" si="48"/>
        <v>671506.26986484928</v>
      </c>
      <c r="J186" s="14">
        <f t="shared" si="49"/>
        <v>532251.00470101554</v>
      </c>
      <c r="K186" s="21">
        <f t="shared" si="50"/>
        <v>1203757.2745658648</v>
      </c>
      <c r="M186" s="33">
        <f t="shared" si="56"/>
        <v>0</v>
      </c>
      <c r="N186" s="30">
        <f>(I-Service_Fee)/12*M186</f>
        <v>0</v>
      </c>
      <c r="O186" s="35">
        <f t="shared" si="51"/>
        <v>0</v>
      </c>
      <c r="P186" s="33">
        <f t="shared" si="64"/>
        <v>0</v>
      </c>
      <c r="Q186" s="30">
        <f>(I-Service_Fee)/12*P186</f>
        <v>0</v>
      </c>
      <c r="R186" s="34">
        <f t="shared" si="52"/>
        <v>0</v>
      </c>
      <c r="S186" s="33">
        <f t="shared" si="57"/>
        <v>47660160.752162457</v>
      </c>
      <c r="T186" s="30">
        <f>(I-Service_Fee)/12*S186</f>
        <v>297876.00470101531</v>
      </c>
      <c r="U186" s="35">
        <f t="shared" si="53"/>
        <v>671506.26986484928</v>
      </c>
      <c r="V186" s="34">
        <f t="shared" si="58"/>
        <v>37500000</v>
      </c>
      <c r="W186" s="30">
        <f>(I-Service_Fee)/12*V186</f>
        <v>234374.99999999997</v>
      </c>
      <c r="X186" s="35">
        <f t="shared" si="59"/>
        <v>0</v>
      </c>
      <c r="Y186" s="32"/>
      <c r="Z186" s="32">
        <f t="shared" si="65"/>
        <v>176</v>
      </c>
      <c r="AA186" s="32">
        <f t="shared" si="60"/>
        <v>0</v>
      </c>
      <c r="AB186" s="32">
        <f t="shared" si="61"/>
        <v>0</v>
      </c>
      <c r="AC186" s="32">
        <f t="shared" si="62"/>
        <v>969382.27456586459</v>
      </c>
      <c r="AD186" s="32">
        <f t="shared" si="63"/>
        <v>234374.99999999997</v>
      </c>
    </row>
    <row r="187" spans="1:30" ht="15.75" thickBot="1" x14ac:dyDescent="0.3">
      <c r="A187" s="7">
        <v>177</v>
      </c>
      <c r="B187" s="14">
        <f t="shared" si="54"/>
        <v>84488654.482297629</v>
      </c>
      <c r="C187" s="19">
        <f t="shared" si="55"/>
        <v>798341.01004073303</v>
      </c>
      <c r="D187" s="14">
        <f t="shared" si="44"/>
        <v>563257.69654865086</v>
      </c>
      <c r="E187" s="15">
        <f t="shared" si="45"/>
        <v>235083.31349208218</v>
      </c>
      <c r="F187" s="17">
        <f>IF(time&lt;=30,1-(1-$F$3*time/30)^(1/12),1-(1-$F$3)^(1/12))</f>
        <v>5.1430128318229462E-3</v>
      </c>
      <c r="G187" s="16">
        <f t="shared" si="46"/>
        <v>433317.19764807471</v>
      </c>
      <c r="H187" s="14">
        <f t="shared" si="47"/>
        <v>35203.606034290679</v>
      </c>
      <c r="I187" s="15">
        <f t="shared" si="48"/>
        <v>668400.51114015689</v>
      </c>
      <c r="J187" s="14">
        <f t="shared" si="49"/>
        <v>528054.09051436023</v>
      </c>
      <c r="K187" s="21">
        <f t="shared" si="50"/>
        <v>1196454.601654517</v>
      </c>
      <c r="M187" s="33">
        <f t="shared" si="56"/>
        <v>0</v>
      </c>
      <c r="N187" s="30">
        <f>(I-Service_Fee)/12*M187</f>
        <v>0</v>
      </c>
      <c r="O187" s="35">
        <f t="shared" si="51"/>
        <v>0</v>
      </c>
      <c r="P187" s="33">
        <f t="shared" si="64"/>
        <v>0</v>
      </c>
      <c r="Q187" s="30">
        <f>(I-Service_Fee)/12*P187</f>
        <v>0</v>
      </c>
      <c r="R187" s="34">
        <f t="shared" si="52"/>
        <v>0</v>
      </c>
      <c r="S187" s="33">
        <f t="shared" si="57"/>
        <v>46988654.482297607</v>
      </c>
      <c r="T187" s="30">
        <f>(I-Service_Fee)/12*S187</f>
        <v>293679.09051436</v>
      </c>
      <c r="U187" s="35">
        <f t="shared" si="53"/>
        <v>668400.51114015689</v>
      </c>
      <c r="V187" s="34">
        <f t="shared" si="58"/>
        <v>37500000</v>
      </c>
      <c r="W187" s="30">
        <f>(I-Service_Fee)/12*V187</f>
        <v>234374.99999999997</v>
      </c>
      <c r="X187" s="35">
        <f t="shared" si="59"/>
        <v>0</v>
      </c>
      <c r="Y187" s="32"/>
      <c r="Z187" s="32">
        <f t="shared" si="65"/>
        <v>177</v>
      </c>
      <c r="AA187" s="32">
        <f t="shared" si="60"/>
        <v>0</v>
      </c>
      <c r="AB187" s="32">
        <f t="shared" si="61"/>
        <v>0</v>
      </c>
      <c r="AC187" s="32">
        <f t="shared" si="62"/>
        <v>962079.60165451688</v>
      </c>
      <c r="AD187" s="32">
        <f t="shared" si="63"/>
        <v>234374.99999999997</v>
      </c>
    </row>
    <row r="188" spans="1:30" ht="15.75" thickBot="1" x14ac:dyDescent="0.3">
      <c r="A188" s="7">
        <v>178</v>
      </c>
      <c r="B188" s="14">
        <f t="shared" si="54"/>
        <v>83820253.971157476</v>
      </c>
      <c r="C188" s="19">
        <f t="shared" si="55"/>
        <v>794235.1319819229</v>
      </c>
      <c r="D188" s="14">
        <f t="shared" si="44"/>
        <v>558801.69314104982</v>
      </c>
      <c r="E188" s="15">
        <f t="shared" si="45"/>
        <v>235433.43884087307</v>
      </c>
      <c r="F188" s="17">
        <f>IF(time&lt;=30,1-(1-$F$3*time/30)^(1/12),1-(1-$F$3)^(1/12))</f>
        <v>5.1430128318229462E-3</v>
      </c>
      <c r="G188" s="16">
        <f t="shared" si="46"/>
        <v>429877.80454332236</v>
      </c>
      <c r="H188" s="14">
        <f t="shared" si="47"/>
        <v>34925.105821315614</v>
      </c>
      <c r="I188" s="15">
        <f t="shared" si="48"/>
        <v>665311.24338419549</v>
      </c>
      <c r="J188" s="14">
        <f t="shared" si="49"/>
        <v>523876.58731973422</v>
      </c>
      <c r="K188" s="21">
        <f t="shared" si="50"/>
        <v>1189187.8307039298</v>
      </c>
      <c r="M188" s="33">
        <f t="shared" si="56"/>
        <v>0</v>
      </c>
      <c r="N188" s="30">
        <f>(I-Service_Fee)/12*M188</f>
        <v>0</v>
      </c>
      <c r="O188" s="35">
        <f t="shared" si="51"/>
        <v>0</v>
      </c>
      <c r="P188" s="33">
        <f t="shared" si="64"/>
        <v>0</v>
      </c>
      <c r="Q188" s="30">
        <f>(I-Service_Fee)/12*P188</f>
        <v>0</v>
      </c>
      <c r="R188" s="34">
        <f t="shared" si="52"/>
        <v>0</v>
      </c>
      <c r="S188" s="33">
        <f t="shared" si="57"/>
        <v>46320253.971157447</v>
      </c>
      <c r="T188" s="30">
        <f>(I-Service_Fee)/12*S188</f>
        <v>289501.58731973404</v>
      </c>
      <c r="U188" s="35">
        <f t="shared" si="53"/>
        <v>665311.24338419549</v>
      </c>
      <c r="V188" s="34">
        <f t="shared" si="58"/>
        <v>37500000</v>
      </c>
      <c r="W188" s="30">
        <f>(I-Service_Fee)/12*V188</f>
        <v>234374.99999999997</v>
      </c>
      <c r="X188" s="35">
        <f t="shared" si="59"/>
        <v>0</v>
      </c>
      <c r="Y188" s="32"/>
      <c r="Z188" s="32">
        <f t="shared" si="65"/>
        <v>178</v>
      </c>
      <c r="AA188" s="32">
        <f t="shared" si="60"/>
        <v>0</v>
      </c>
      <c r="AB188" s="32">
        <f t="shared" si="61"/>
        <v>0</v>
      </c>
      <c r="AC188" s="32">
        <f t="shared" si="62"/>
        <v>954812.83070392953</v>
      </c>
      <c r="AD188" s="32">
        <f t="shared" si="63"/>
        <v>234374.99999999997</v>
      </c>
    </row>
    <row r="189" spans="1:30" ht="15.75" thickBot="1" x14ac:dyDescent="0.3">
      <c r="A189" s="7">
        <v>179</v>
      </c>
      <c r="B189" s="14">
        <f t="shared" si="54"/>
        <v>83154942.727773279</v>
      </c>
      <c r="C189" s="19">
        <f t="shared" si="55"/>
        <v>790150.37050665542</v>
      </c>
      <c r="D189" s="14">
        <f t="shared" si="44"/>
        <v>554366.28485182184</v>
      </c>
      <c r="E189" s="15">
        <f t="shared" si="45"/>
        <v>235784.08565483359</v>
      </c>
      <c r="F189" s="17">
        <f>IF(time&lt;=30,1-(1-$F$3*time/30)^(1/12),1-(1-$F$3)^(1/12))</f>
        <v>5.1430128318229462E-3</v>
      </c>
      <c r="G189" s="16">
        <f t="shared" si="46"/>
        <v>426454.29690037767</v>
      </c>
      <c r="H189" s="14">
        <f t="shared" si="47"/>
        <v>34647.892803238865</v>
      </c>
      <c r="I189" s="15">
        <f t="shared" si="48"/>
        <v>662238.3825552112</v>
      </c>
      <c r="J189" s="14">
        <f t="shared" si="49"/>
        <v>519718.39204858296</v>
      </c>
      <c r="K189" s="21">
        <f t="shared" si="50"/>
        <v>1181956.7746037941</v>
      </c>
      <c r="M189" s="33">
        <f t="shared" si="56"/>
        <v>0</v>
      </c>
      <c r="N189" s="30">
        <f>(I-Service_Fee)/12*M189</f>
        <v>0</v>
      </c>
      <c r="O189" s="35">
        <f t="shared" si="51"/>
        <v>0</v>
      </c>
      <c r="P189" s="33">
        <f t="shared" si="64"/>
        <v>0</v>
      </c>
      <c r="Q189" s="30">
        <f>(I-Service_Fee)/12*P189</f>
        <v>0</v>
      </c>
      <c r="R189" s="34">
        <f t="shared" si="52"/>
        <v>0</v>
      </c>
      <c r="S189" s="33">
        <f t="shared" si="57"/>
        <v>45654942.727773249</v>
      </c>
      <c r="T189" s="30">
        <f>(I-Service_Fee)/12*S189</f>
        <v>285343.39204858278</v>
      </c>
      <c r="U189" s="35">
        <f t="shared" si="53"/>
        <v>662238.3825552112</v>
      </c>
      <c r="V189" s="34">
        <f t="shared" si="58"/>
        <v>37500000</v>
      </c>
      <c r="W189" s="30">
        <f>(I-Service_Fee)/12*V189</f>
        <v>234374.99999999997</v>
      </c>
      <c r="X189" s="35">
        <f t="shared" si="59"/>
        <v>0</v>
      </c>
      <c r="Y189" s="32"/>
      <c r="Z189" s="32">
        <f t="shared" si="65"/>
        <v>179</v>
      </c>
      <c r="AA189" s="32">
        <f t="shared" si="60"/>
        <v>0</v>
      </c>
      <c r="AB189" s="32">
        <f t="shared" si="61"/>
        <v>0</v>
      </c>
      <c r="AC189" s="32">
        <f t="shared" si="62"/>
        <v>947581.77460379398</v>
      </c>
      <c r="AD189" s="32">
        <f t="shared" si="63"/>
        <v>234374.99999999997</v>
      </c>
    </row>
    <row r="190" spans="1:30" ht="15.75" thickBot="1" x14ac:dyDescent="0.3">
      <c r="A190" s="7">
        <v>180</v>
      </c>
      <c r="B190" s="14">
        <f t="shared" si="54"/>
        <v>82492704.345218062</v>
      </c>
      <c r="C190" s="19">
        <f t="shared" si="55"/>
        <v>786086.61701207003</v>
      </c>
      <c r="D190" s="14">
        <f t="shared" si="44"/>
        <v>549951.36230145383</v>
      </c>
      <c r="E190" s="15">
        <f t="shared" si="45"/>
        <v>236135.25471061619</v>
      </c>
      <c r="F190" s="17">
        <f>IF(time&lt;=30,1-(1-$F$3*time/30)^(1/12),1-(1-$F$3)^(1/12))</f>
        <v>5.1430128318229462E-3</v>
      </c>
      <c r="G190" s="16">
        <f t="shared" si="46"/>
        <v>423046.59033421054</v>
      </c>
      <c r="H190" s="14">
        <f t="shared" si="47"/>
        <v>34371.960143840864</v>
      </c>
      <c r="I190" s="15">
        <f t="shared" si="48"/>
        <v>659181.84504482674</v>
      </c>
      <c r="J190" s="14">
        <f t="shared" si="49"/>
        <v>515579.40215761296</v>
      </c>
      <c r="K190" s="21">
        <f t="shared" si="50"/>
        <v>1174761.2472024397</v>
      </c>
      <c r="M190" s="33">
        <f t="shared" si="56"/>
        <v>0</v>
      </c>
      <c r="N190" s="30">
        <f>(I-Service_Fee)/12*M190</f>
        <v>0</v>
      </c>
      <c r="O190" s="35">
        <f t="shared" si="51"/>
        <v>0</v>
      </c>
      <c r="P190" s="33">
        <f t="shared" si="64"/>
        <v>0</v>
      </c>
      <c r="Q190" s="30">
        <f>(I-Service_Fee)/12*P190</f>
        <v>0</v>
      </c>
      <c r="R190" s="34">
        <f t="shared" si="52"/>
        <v>0</v>
      </c>
      <c r="S190" s="33">
        <f t="shared" si="57"/>
        <v>44992704.34521804</v>
      </c>
      <c r="T190" s="30">
        <f>(I-Service_Fee)/12*S190</f>
        <v>281204.40215761273</v>
      </c>
      <c r="U190" s="35">
        <f t="shared" si="53"/>
        <v>659181.84504482674</v>
      </c>
      <c r="V190" s="34">
        <f t="shared" si="58"/>
        <v>37500000</v>
      </c>
      <c r="W190" s="30">
        <f>(I-Service_Fee)/12*V190</f>
        <v>234374.99999999997</v>
      </c>
      <c r="X190" s="35">
        <f t="shared" si="59"/>
        <v>0</v>
      </c>
      <c r="Y190" s="32"/>
      <c r="Z190" s="32">
        <f t="shared" si="65"/>
        <v>180</v>
      </c>
      <c r="AA190" s="32">
        <f t="shared" si="60"/>
        <v>0</v>
      </c>
      <c r="AB190" s="32">
        <f t="shared" si="61"/>
        <v>0</v>
      </c>
      <c r="AC190" s="32">
        <f t="shared" si="62"/>
        <v>940386.24720243947</v>
      </c>
      <c r="AD190" s="32">
        <f t="shared" si="63"/>
        <v>234374.99999999997</v>
      </c>
    </row>
    <row r="191" spans="1:30" ht="15.75" thickBot="1" x14ac:dyDescent="0.3">
      <c r="A191" s="7">
        <v>181</v>
      </c>
      <c r="B191" s="14">
        <f t="shared" si="54"/>
        <v>81833522.500173241</v>
      </c>
      <c r="C191" s="19">
        <f t="shared" si="55"/>
        <v>782043.76345385273</v>
      </c>
      <c r="D191" s="14">
        <f t="shared" si="44"/>
        <v>545556.81666782161</v>
      </c>
      <c r="E191" s="15">
        <f t="shared" si="45"/>
        <v>236486.94678603113</v>
      </c>
      <c r="F191" s="17">
        <f>IF(time&lt;=30,1-(1-$F$3*time/30)^(1/12),1-(1-$F$3)^(1/12))</f>
        <v>5.1430128318229462E-3</v>
      </c>
      <c r="G191" s="16">
        <f t="shared" si="46"/>
        <v>419654.60088978359</v>
      </c>
      <c r="H191" s="14">
        <f t="shared" si="47"/>
        <v>34097.30104173885</v>
      </c>
      <c r="I191" s="15">
        <f t="shared" si="48"/>
        <v>656141.54767581471</v>
      </c>
      <c r="J191" s="14">
        <f t="shared" si="49"/>
        <v>511459.51562608278</v>
      </c>
      <c r="K191" s="21">
        <f t="shared" si="50"/>
        <v>1167601.0633018976</v>
      </c>
      <c r="M191" s="33">
        <f t="shared" si="56"/>
        <v>0</v>
      </c>
      <c r="N191" s="30">
        <f>(I-Service_Fee)/12*M191</f>
        <v>0</v>
      </c>
      <c r="O191" s="35">
        <f t="shared" si="51"/>
        <v>0</v>
      </c>
      <c r="P191" s="33">
        <f t="shared" si="64"/>
        <v>0</v>
      </c>
      <c r="Q191" s="30">
        <f>(I-Service_Fee)/12*P191</f>
        <v>0</v>
      </c>
      <c r="R191" s="34">
        <f t="shared" si="52"/>
        <v>0</v>
      </c>
      <c r="S191" s="33">
        <f t="shared" si="57"/>
        <v>44333522.500173211</v>
      </c>
      <c r="T191" s="30">
        <f>(I-Service_Fee)/12*S191</f>
        <v>277084.51562608255</v>
      </c>
      <c r="U191" s="35">
        <f t="shared" si="53"/>
        <v>656141.54767581471</v>
      </c>
      <c r="V191" s="34">
        <f t="shared" si="58"/>
        <v>37500000</v>
      </c>
      <c r="W191" s="30">
        <f>(I-Service_Fee)/12*V191</f>
        <v>234374.99999999997</v>
      </c>
      <c r="X191" s="35">
        <f t="shared" si="59"/>
        <v>0</v>
      </c>
      <c r="Y191" s="32"/>
      <c r="Z191" s="32">
        <f t="shared" si="65"/>
        <v>181</v>
      </c>
      <c r="AA191" s="32">
        <f t="shared" si="60"/>
        <v>0</v>
      </c>
      <c r="AB191" s="32">
        <f t="shared" si="61"/>
        <v>0</v>
      </c>
      <c r="AC191" s="32">
        <f t="shared" si="62"/>
        <v>933226.06330189726</v>
      </c>
      <c r="AD191" s="32">
        <f t="shared" si="63"/>
        <v>234374.99999999997</v>
      </c>
    </row>
    <row r="192" spans="1:30" ht="15.75" thickBot="1" x14ac:dyDescent="0.3">
      <c r="A192" s="7">
        <v>182</v>
      </c>
      <c r="B192" s="14">
        <f t="shared" si="54"/>
        <v>81177380.952497423</v>
      </c>
      <c r="C192" s="19">
        <f t="shared" si="55"/>
        <v>778021.70234336227</v>
      </c>
      <c r="D192" s="14">
        <f t="shared" si="44"/>
        <v>541182.53968331614</v>
      </c>
      <c r="E192" s="15">
        <f t="shared" si="45"/>
        <v>236839.16266004613</v>
      </c>
      <c r="F192" s="17">
        <f>IF(time&lt;=30,1-(1-$F$3*time/30)^(1/12),1-(1-$F$3)^(1/12))</f>
        <v>5.1430128318229462E-3</v>
      </c>
      <c r="G192" s="16">
        <f t="shared" si="46"/>
        <v>416278.24503983505</v>
      </c>
      <c r="H192" s="14">
        <f t="shared" si="47"/>
        <v>33823.908730207258</v>
      </c>
      <c r="I192" s="15">
        <f t="shared" si="48"/>
        <v>653117.40769988112</v>
      </c>
      <c r="J192" s="14">
        <f t="shared" si="49"/>
        <v>507358.63095310889</v>
      </c>
      <c r="K192" s="21">
        <f t="shared" si="50"/>
        <v>1160476.03865299</v>
      </c>
      <c r="M192" s="33">
        <f t="shared" si="56"/>
        <v>0</v>
      </c>
      <c r="N192" s="30">
        <f>(I-Service_Fee)/12*M192</f>
        <v>0</v>
      </c>
      <c r="O192" s="35">
        <f t="shared" si="51"/>
        <v>0</v>
      </c>
      <c r="P192" s="33">
        <f t="shared" si="64"/>
        <v>0</v>
      </c>
      <c r="Q192" s="30">
        <f>(I-Service_Fee)/12*P192</f>
        <v>0</v>
      </c>
      <c r="R192" s="34">
        <f t="shared" si="52"/>
        <v>0</v>
      </c>
      <c r="S192" s="33">
        <f t="shared" si="57"/>
        <v>43677380.952497393</v>
      </c>
      <c r="T192" s="30">
        <f>(I-Service_Fee)/12*S192</f>
        <v>272983.63095310866</v>
      </c>
      <c r="U192" s="35">
        <f t="shared" si="53"/>
        <v>653117.40769988112</v>
      </c>
      <c r="V192" s="34">
        <f t="shared" si="58"/>
        <v>37500000</v>
      </c>
      <c r="W192" s="30">
        <f>(I-Service_Fee)/12*V192</f>
        <v>234374.99999999997</v>
      </c>
      <c r="X192" s="35">
        <f t="shared" si="59"/>
        <v>0</v>
      </c>
      <c r="Y192" s="32"/>
      <c r="Z192" s="32">
        <f t="shared" si="65"/>
        <v>182</v>
      </c>
      <c r="AA192" s="32">
        <f t="shared" si="60"/>
        <v>0</v>
      </c>
      <c r="AB192" s="32">
        <f t="shared" si="61"/>
        <v>0</v>
      </c>
      <c r="AC192" s="32">
        <f t="shared" si="62"/>
        <v>926101.03865298978</v>
      </c>
      <c r="AD192" s="32">
        <f t="shared" si="63"/>
        <v>234374.99999999997</v>
      </c>
    </row>
    <row r="193" spans="1:30" ht="15.75" thickBot="1" x14ac:dyDescent="0.3">
      <c r="A193" s="7">
        <v>183</v>
      </c>
      <c r="B193" s="14">
        <f t="shared" si="54"/>
        <v>80524263.54479754</v>
      </c>
      <c r="C193" s="19">
        <f t="shared" si="55"/>
        <v>774020.32674477377</v>
      </c>
      <c r="D193" s="14">
        <f t="shared" si="44"/>
        <v>536828.42363198358</v>
      </c>
      <c r="E193" s="15">
        <f t="shared" si="45"/>
        <v>237191.9031127902</v>
      </c>
      <c r="F193" s="17">
        <f>IF(time&lt;=30,1-(1-$F$3*time/30)^(1/12),1-(1-$F$3)^(1/12))</f>
        <v>5.1430128318229462E-3</v>
      </c>
      <c r="G193" s="16">
        <f t="shared" si="46"/>
        <v>412917.43968267285</v>
      </c>
      <c r="H193" s="14">
        <f t="shared" si="47"/>
        <v>33551.776476998974</v>
      </c>
      <c r="I193" s="15">
        <f t="shared" si="48"/>
        <v>650109.34279546305</v>
      </c>
      <c r="J193" s="14">
        <f t="shared" si="49"/>
        <v>503276.64715498459</v>
      </c>
      <c r="K193" s="21">
        <f t="shared" si="50"/>
        <v>1153385.9899504476</v>
      </c>
      <c r="M193" s="33">
        <f t="shared" si="56"/>
        <v>0</v>
      </c>
      <c r="N193" s="30">
        <f>(I-Service_Fee)/12*M193</f>
        <v>0</v>
      </c>
      <c r="O193" s="35">
        <f t="shared" si="51"/>
        <v>0</v>
      </c>
      <c r="P193" s="33">
        <f t="shared" si="64"/>
        <v>0</v>
      </c>
      <c r="Q193" s="30">
        <f>(I-Service_Fee)/12*P193</f>
        <v>0</v>
      </c>
      <c r="R193" s="34">
        <f t="shared" si="52"/>
        <v>0</v>
      </c>
      <c r="S193" s="33">
        <f t="shared" si="57"/>
        <v>43024263.54479751</v>
      </c>
      <c r="T193" s="30">
        <f>(I-Service_Fee)/12*S193</f>
        <v>268901.64715498441</v>
      </c>
      <c r="U193" s="35">
        <f t="shared" si="53"/>
        <v>650109.34279546305</v>
      </c>
      <c r="V193" s="34">
        <f t="shared" si="58"/>
        <v>37500000</v>
      </c>
      <c r="W193" s="30">
        <f>(I-Service_Fee)/12*V193</f>
        <v>234374.99999999997</v>
      </c>
      <c r="X193" s="35">
        <f t="shared" si="59"/>
        <v>0</v>
      </c>
      <c r="Y193" s="32"/>
      <c r="Z193" s="32">
        <f t="shared" si="65"/>
        <v>183</v>
      </c>
      <c r="AA193" s="32">
        <f t="shared" si="60"/>
        <v>0</v>
      </c>
      <c r="AB193" s="32">
        <f t="shared" si="61"/>
        <v>0</v>
      </c>
      <c r="AC193" s="32">
        <f t="shared" si="62"/>
        <v>919010.98995044746</v>
      </c>
      <c r="AD193" s="32">
        <f t="shared" si="63"/>
        <v>234374.99999999997</v>
      </c>
    </row>
    <row r="194" spans="1:30" ht="15.75" thickBot="1" x14ac:dyDescent="0.3">
      <c r="A194" s="7">
        <v>184</v>
      </c>
      <c r="B194" s="14">
        <f t="shared" si="54"/>
        <v>79874154.202002078</v>
      </c>
      <c r="C194" s="19">
        <f t="shared" si="55"/>
        <v>770039.53027223353</v>
      </c>
      <c r="D194" s="14">
        <f t="shared" si="44"/>
        <v>532494.36134668055</v>
      </c>
      <c r="E194" s="15">
        <f t="shared" si="45"/>
        <v>237545.16892555298</v>
      </c>
      <c r="F194" s="17">
        <f>IF(time&lt;=30,1-(1-$F$3*time/30)^(1/12),1-(1-$F$3)^(1/12))</f>
        <v>5.1430128318229462E-3</v>
      </c>
      <c r="G194" s="16">
        <f t="shared" si="46"/>
        <v>409572.10213997972</v>
      </c>
      <c r="H194" s="14">
        <f t="shared" si="47"/>
        <v>33280.897584167535</v>
      </c>
      <c r="I194" s="15">
        <f t="shared" si="48"/>
        <v>647117.2710655327</v>
      </c>
      <c r="J194" s="14">
        <f t="shared" si="49"/>
        <v>499213.46376251301</v>
      </c>
      <c r="K194" s="21">
        <f t="shared" si="50"/>
        <v>1146330.7348280456</v>
      </c>
      <c r="M194" s="33">
        <f t="shared" si="56"/>
        <v>0</v>
      </c>
      <c r="N194" s="30">
        <f>(I-Service_Fee)/12*M194</f>
        <v>0</v>
      </c>
      <c r="O194" s="35">
        <f t="shared" si="51"/>
        <v>0</v>
      </c>
      <c r="P194" s="33">
        <f t="shared" si="64"/>
        <v>0</v>
      </c>
      <c r="Q194" s="30">
        <f>(I-Service_Fee)/12*P194</f>
        <v>0</v>
      </c>
      <c r="R194" s="34">
        <f t="shared" si="52"/>
        <v>0</v>
      </c>
      <c r="S194" s="33">
        <f t="shared" si="57"/>
        <v>42374154.202002048</v>
      </c>
      <c r="T194" s="30">
        <f>(I-Service_Fee)/12*S194</f>
        <v>264838.46376251278</v>
      </c>
      <c r="U194" s="35">
        <f t="shared" si="53"/>
        <v>647117.2710655327</v>
      </c>
      <c r="V194" s="34">
        <f t="shared" si="58"/>
        <v>37500000</v>
      </c>
      <c r="W194" s="30">
        <f>(I-Service_Fee)/12*V194</f>
        <v>234374.99999999997</v>
      </c>
      <c r="X194" s="35">
        <f t="shared" si="59"/>
        <v>0</v>
      </c>
      <c r="Y194" s="32"/>
      <c r="Z194" s="32">
        <f t="shared" si="65"/>
        <v>184</v>
      </c>
      <c r="AA194" s="32">
        <f t="shared" si="60"/>
        <v>0</v>
      </c>
      <c r="AB194" s="32">
        <f t="shared" si="61"/>
        <v>0</v>
      </c>
      <c r="AC194" s="32">
        <f t="shared" si="62"/>
        <v>911955.73482804548</v>
      </c>
      <c r="AD194" s="32">
        <f t="shared" si="63"/>
        <v>234374.99999999997</v>
      </c>
    </row>
    <row r="195" spans="1:30" ht="15.75" thickBot="1" x14ac:dyDescent="0.3">
      <c r="A195" s="7">
        <v>185</v>
      </c>
      <c r="B195" s="14">
        <f t="shared" si="54"/>
        <v>79227036.930936545</v>
      </c>
      <c r="C195" s="19">
        <f t="shared" si="55"/>
        <v>766079.2070870325</v>
      </c>
      <c r="D195" s="14">
        <f t="shared" si="44"/>
        <v>528180.24620624364</v>
      </c>
      <c r="E195" s="15">
        <f t="shared" si="45"/>
        <v>237898.96088078886</v>
      </c>
      <c r="F195" s="17">
        <f>IF(time&lt;=30,1-(1-$F$3*time/30)^(1/12),1-(1-$F$3)^(1/12))</f>
        <v>5.1430128318229462E-3</v>
      </c>
      <c r="G195" s="16">
        <f t="shared" si="46"/>
        <v>406242.1501546299</v>
      </c>
      <c r="H195" s="14">
        <f t="shared" si="47"/>
        <v>33011.265387890227</v>
      </c>
      <c r="I195" s="15">
        <f t="shared" si="48"/>
        <v>644141.1110354187</v>
      </c>
      <c r="J195" s="14">
        <f t="shared" si="49"/>
        <v>495168.98081835342</v>
      </c>
      <c r="K195" s="21">
        <f t="shared" si="50"/>
        <v>1139310.0918537721</v>
      </c>
      <c r="M195" s="33">
        <f t="shared" si="56"/>
        <v>0</v>
      </c>
      <c r="N195" s="30">
        <f>(I-Service_Fee)/12*M195</f>
        <v>0</v>
      </c>
      <c r="O195" s="35">
        <f t="shared" si="51"/>
        <v>0</v>
      </c>
      <c r="P195" s="33">
        <f t="shared" si="64"/>
        <v>0</v>
      </c>
      <c r="Q195" s="30">
        <f>(I-Service_Fee)/12*P195</f>
        <v>0</v>
      </c>
      <c r="R195" s="34">
        <f t="shared" si="52"/>
        <v>0</v>
      </c>
      <c r="S195" s="33">
        <f t="shared" si="57"/>
        <v>41727036.930936515</v>
      </c>
      <c r="T195" s="30">
        <f>(I-Service_Fee)/12*S195</f>
        <v>260793.98081835319</v>
      </c>
      <c r="U195" s="35">
        <f t="shared" si="53"/>
        <v>644141.1110354187</v>
      </c>
      <c r="V195" s="34">
        <f t="shared" si="58"/>
        <v>37500000</v>
      </c>
      <c r="W195" s="30">
        <f>(I-Service_Fee)/12*V195</f>
        <v>234374.99999999997</v>
      </c>
      <c r="X195" s="35">
        <f t="shared" si="59"/>
        <v>0</v>
      </c>
      <c r="Y195" s="32"/>
      <c r="Z195" s="32">
        <f t="shared" si="65"/>
        <v>185</v>
      </c>
      <c r="AA195" s="32">
        <f t="shared" si="60"/>
        <v>0</v>
      </c>
      <c r="AB195" s="32">
        <f t="shared" si="61"/>
        <v>0</v>
      </c>
      <c r="AC195" s="32">
        <f t="shared" si="62"/>
        <v>904935.09185377182</v>
      </c>
      <c r="AD195" s="32">
        <f t="shared" si="63"/>
        <v>234374.99999999997</v>
      </c>
    </row>
    <row r="196" spans="1:30" ht="15.75" thickBot="1" x14ac:dyDescent="0.3">
      <c r="A196" s="7">
        <v>186</v>
      </c>
      <c r="B196" s="14">
        <f t="shared" si="54"/>
        <v>78582895.819901124</v>
      </c>
      <c r="C196" s="19">
        <f t="shared" si="55"/>
        <v>762139.25189479114</v>
      </c>
      <c r="D196" s="14">
        <f t="shared" si="44"/>
        <v>523885.97213267419</v>
      </c>
      <c r="E196" s="15">
        <f t="shared" si="45"/>
        <v>238253.27976211696</v>
      </c>
      <c r="F196" s="17">
        <f>IF(time&lt;=30,1-(1-$F$3*time/30)^(1/12),1-(1-$F$3)^(1/12))</f>
        <v>5.1430128318229462E-3</v>
      </c>
      <c r="G196" s="16">
        <f t="shared" si="46"/>
        <v>402927.50188851677</v>
      </c>
      <c r="H196" s="14">
        <f t="shared" si="47"/>
        <v>32742.873258292137</v>
      </c>
      <c r="I196" s="15">
        <f t="shared" si="48"/>
        <v>641180.78165063378</v>
      </c>
      <c r="J196" s="14">
        <f t="shared" si="49"/>
        <v>491143.09887438203</v>
      </c>
      <c r="K196" s="21">
        <f t="shared" si="50"/>
        <v>1132323.8805250158</v>
      </c>
      <c r="M196" s="33">
        <f t="shared" si="56"/>
        <v>0</v>
      </c>
      <c r="N196" s="30">
        <f>(I-Service_Fee)/12*M196</f>
        <v>0</v>
      </c>
      <c r="O196" s="35">
        <f t="shared" si="51"/>
        <v>0</v>
      </c>
      <c r="P196" s="33">
        <f t="shared" si="64"/>
        <v>0</v>
      </c>
      <c r="Q196" s="30">
        <f>(I-Service_Fee)/12*P196</f>
        <v>0</v>
      </c>
      <c r="R196" s="34">
        <f t="shared" si="52"/>
        <v>0</v>
      </c>
      <c r="S196" s="33">
        <f t="shared" si="57"/>
        <v>41082895.819901094</v>
      </c>
      <c r="T196" s="30">
        <f>(I-Service_Fee)/12*S196</f>
        <v>256768.0988743818</v>
      </c>
      <c r="U196" s="35">
        <f t="shared" si="53"/>
        <v>641180.78165063378</v>
      </c>
      <c r="V196" s="34">
        <f t="shared" si="58"/>
        <v>37500000</v>
      </c>
      <c r="W196" s="30">
        <f>(I-Service_Fee)/12*V196</f>
        <v>234374.99999999997</v>
      </c>
      <c r="X196" s="35">
        <f t="shared" si="59"/>
        <v>0</v>
      </c>
      <c r="Y196" s="32"/>
      <c r="Z196" s="32">
        <f t="shared" si="65"/>
        <v>186</v>
      </c>
      <c r="AA196" s="32">
        <f t="shared" si="60"/>
        <v>0</v>
      </c>
      <c r="AB196" s="32">
        <f t="shared" si="61"/>
        <v>0</v>
      </c>
      <c r="AC196" s="32">
        <f t="shared" si="62"/>
        <v>897948.88052501553</v>
      </c>
      <c r="AD196" s="32">
        <f t="shared" si="63"/>
        <v>234374.99999999997</v>
      </c>
    </row>
    <row r="197" spans="1:30" ht="15.75" thickBot="1" x14ac:dyDescent="0.3">
      <c r="A197" s="7">
        <v>187</v>
      </c>
      <c r="B197" s="14">
        <f t="shared" si="54"/>
        <v>77941715.038250491</v>
      </c>
      <c r="C197" s="19">
        <f t="shared" si="55"/>
        <v>758219.55994266039</v>
      </c>
      <c r="D197" s="14">
        <f t="shared" si="44"/>
        <v>519611.43358833663</v>
      </c>
      <c r="E197" s="15">
        <f t="shared" si="45"/>
        <v>238608.12635432376</v>
      </c>
      <c r="F197" s="17">
        <f>IF(time&lt;=30,1-(1-$F$3*time/30)^(1/12),1-(1-$F$3)^(1/12))</f>
        <v>5.1430128318229462E-3</v>
      </c>
      <c r="G197" s="16">
        <f t="shared" si="46"/>
        <v>399628.07592039224</v>
      </c>
      <c r="H197" s="14">
        <f t="shared" si="47"/>
        <v>32475.714599271039</v>
      </c>
      <c r="I197" s="15">
        <f t="shared" si="48"/>
        <v>638236.20227471599</v>
      </c>
      <c r="J197" s="14">
        <f t="shared" si="49"/>
        <v>487135.71898906562</v>
      </c>
      <c r="K197" s="21">
        <f t="shared" si="50"/>
        <v>1125371.9212637816</v>
      </c>
      <c r="M197" s="33">
        <f t="shared" si="56"/>
        <v>0</v>
      </c>
      <c r="N197" s="30">
        <f>(I-Service_Fee)/12*M197</f>
        <v>0</v>
      </c>
      <c r="O197" s="35">
        <f t="shared" si="51"/>
        <v>0</v>
      </c>
      <c r="P197" s="33">
        <f t="shared" si="64"/>
        <v>0</v>
      </c>
      <c r="Q197" s="30">
        <f>(I-Service_Fee)/12*P197</f>
        <v>0</v>
      </c>
      <c r="R197" s="34">
        <f t="shared" si="52"/>
        <v>0</v>
      </c>
      <c r="S197" s="33">
        <f t="shared" si="57"/>
        <v>40441715.038250461</v>
      </c>
      <c r="T197" s="30">
        <f>(I-Service_Fee)/12*S197</f>
        <v>252760.71898906535</v>
      </c>
      <c r="U197" s="35">
        <f t="shared" si="53"/>
        <v>638236.20227471599</v>
      </c>
      <c r="V197" s="34">
        <f t="shared" si="58"/>
        <v>37500000</v>
      </c>
      <c r="W197" s="30">
        <f>(I-Service_Fee)/12*V197</f>
        <v>234374.99999999997</v>
      </c>
      <c r="X197" s="35">
        <f t="shared" si="59"/>
        <v>0</v>
      </c>
      <c r="Y197" s="32"/>
      <c r="Z197" s="32">
        <f t="shared" si="65"/>
        <v>187</v>
      </c>
      <c r="AA197" s="32">
        <f t="shared" si="60"/>
        <v>0</v>
      </c>
      <c r="AB197" s="32">
        <f t="shared" si="61"/>
        <v>0</v>
      </c>
      <c r="AC197" s="32">
        <f t="shared" si="62"/>
        <v>890996.92126378138</v>
      </c>
      <c r="AD197" s="32">
        <f t="shared" si="63"/>
        <v>234374.99999999997</v>
      </c>
    </row>
    <row r="198" spans="1:30" ht="15.75" thickBot="1" x14ac:dyDescent="0.3">
      <c r="A198" s="7">
        <v>188</v>
      </c>
      <c r="B198" s="14">
        <f t="shared" si="54"/>
        <v>77303478.835975781</v>
      </c>
      <c r="C198" s="19">
        <f t="shared" si="55"/>
        <v>754320.0270165361</v>
      </c>
      <c r="D198" s="14">
        <f t="shared" si="44"/>
        <v>515356.52557317191</v>
      </c>
      <c r="E198" s="15">
        <f t="shared" si="45"/>
        <v>238963.50144336419</v>
      </c>
      <c r="F198" s="17">
        <f>IF(time&lt;=30,1-(1-$F$3*time/30)^(1/12),1-(1-$F$3)^(1/12))</f>
        <v>5.1430128318229462E-3</v>
      </c>
      <c r="G198" s="16">
        <f t="shared" si="46"/>
        <v>396343.79124371638</v>
      </c>
      <c r="H198" s="14">
        <f t="shared" si="47"/>
        <v>32209.782848323244</v>
      </c>
      <c r="I198" s="15">
        <f t="shared" si="48"/>
        <v>635307.29268708057</v>
      </c>
      <c r="J198" s="14">
        <f t="shared" si="49"/>
        <v>483146.74272484868</v>
      </c>
      <c r="K198" s="21">
        <f t="shared" si="50"/>
        <v>1118454.0354119292</v>
      </c>
      <c r="M198" s="33">
        <f t="shared" si="56"/>
        <v>0</v>
      </c>
      <c r="N198" s="30">
        <f>(I-Service_Fee)/12*M198</f>
        <v>0</v>
      </c>
      <c r="O198" s="35">
        <f t="shared" si="51"/>
        <v>0</v>
      </c>
      <c r="P198" s="33">
        <f t="shared" si="64"/>
        <v>0</v>
      </c>
      <c r="Q198" s="30">
        <f>(I-Service_Fee)/12*P198</f>
        <v>0</v>
      </c>
      <c r="R198" s="34">
        <f t="shared" si="52"/>
        <v>0</v>
      </c>
      <c r="S198" s="33">
        <f t="shared" si="57"/>
        <v>39803478.835975744</v>
      </c>
      <c r="T198" s="30">
        <f>(I-Service_Fee)/12*S198</f>
        <v>248771.74272484839</v>
      </c>
      <c r="U198" s="35">
        <f t="shared" si="53"/>
        <v>635307.29268708057</v>
      </c>
      <c r="V198" s="34">
        <f t="shared" si="58"/>
        <v>37500000</v>
      </c>
      <c r="W198" s="30">
        <f>(I-Service_Fee)/12*V198</f>
        <v>234374.99999999997</v>
      </c>
      <c r="X198" s="35">
        <f t="shared" si="59"/>
        <v>0</v>
      </c>
      <c r="Y198" s="32"/>
      <c r="Z198" s="32">
        <f t="shared" si="65"/>
        <v>188</v>
      </c>
      <c r="AA198" s="32">
        <f t="shared" si="60"/>
        <v>0</v>
      </c>
      <c r="AB198" s="32">
        <f t="shared" si="61"/>
        <v>0</v>
      </c>
      <c r="AC198" s="32">
        <f t="shared" si="62"/>
        <v>884079.03541192901</v>
      </c>
      <c r="AD198" s="32">
        <f t="shared" si="63"/>
        <v>234374.99999999997</v>
      </c>
    </row>
    <row r="199" spans="1:30" ht="15.75" thickBot="1" x14ac:dyDescent="0.3">
      <c r="A199" s="7">
        <v>189</v>
      </c>
      <c r="B199" s="14">
        <f t="shared" si="54"/>
        <v>76668171.543288708</v>
      </c>
      <c r="C199" s="19">
        <f t="shared" si="55"/>
        <v>750440.54943828913</v>
      </c>
      <c r="D199" s="14">
        <f t="shared" si="44"/>
        <v>511121.14362192474</v>
      </c>
      <c r="E199" s="15">
        <f t="shared" si="45"/>
        <v>239319.40581636439</v>
      </c>
      <c r="F199" s="17">
        <f>IF(time&lt;=30,1-(1-$F$3*time/30)^(1/12),1-(1-$F$3)^(1/12))</f>
        <v>5.1430128318229462E-3</v>
      </c>
      <c r="G199" s="16">
        <f t="shared" si="46"/>
        <v>393074.56726451888</v>
      </c>
      <c r="H199" s="14">
        <f t="shared" si="47"/>
        <v>31945.071476370296</v>
      </c>
      <c r="I199" s="15">
        <f t="shared" si="48"/>
        <v>632393.97308088327</v>
      </c>
      <c r="J199" s="14">
        <f t="shared" si="49"/>
        <v>479176.07214555447</v>
      </c>
      <c r="K199" s="21">
        <f t="shared" si="50"/>
        <v>1111570.0452264377</v>
      </c>
      <c r="M199" s="33">
        <f t="shared" si="56"/>
        <v>0</v>
      </c>
      <c r="N199" s="30">
        <f>(I-Service_Fee)/12*M199</f>
        <v>0</v>
      </c>
      <c r="O199" s="35">
        <f t="shared" si="51"/>
        <v>0</v>
      </c>
      <c r="P199" s="33">
        <f t="shared" si="64"/>
        <v>0</v>
      </c>
      <c r="Q199" s="30">
        <f>(I-Service_Fee)/12*P199</f>
        <v>0</v>
      </c>
      <c r="R199" s="34">
        <f t="shared" si="52"/>
        <v>0</v>
      </c>
      <c r="S199" s="33">
        <f t="shared" si="57"/>
        <v>39168171.543288663</v>
      </c>
      <c r="T199" s="30">
        <f>(I-Service_Fee)/12*S199</f>
        <v>244801.07214555412</v>
      </c>
      <c r="U199" s="35">
        <f t="shared" si="53"/>
        <v>632393.97308088327</v>
      </c>
      <c r="V199" s="34">
        <f t="shared" si="58"/>
        <v>37500000</v>
      </c>
      <c r="W199" s="30">
        <f>(I-Service_Fee)/12*V199</f>
        <v>234374.99999999997</v>
      </c>
      <c r="X199" s="35">
        <f t="shared" si="59"/>
        <v>0</v>
      </c>
      <c r="Y199" s="32"/>
      <c r="Z199" s="32">
        <f t="shared" si="65"/>
        <v>189</v>
      </c>
      <c r="AA199" s="32">
        <f t="shared" si="60"/>
        <v>0</v>
      </c>
      <c r="AB199" s="32">
        <f t="shared" si="61"/>
        <v>0</v>
      </c>
      <c r="AC199" s="32">
        <f t="shared" si="62"/>
        <v>877195.04522643739</v>
      </c>
      <c r="AD199" s="32">
        <f t="shared" si="63"/>
        <v>234374.99999999997</v>
      </c>
    </row>
    <row r="200" spans="1:30" ht="15.75" thickBot="1" x14ac:dyDescent="0.3">
      <c r="A200" s="7">
        <v>190</v>
      </c>
      <c r="B200" s="14">
        <f t="shared" si="54"/>
        <v>76035777.570207819</v>
      </c>
      <c r="C200" s="19">
        <f t="shared" si="55"/>
        <v>746581.02406300767</v>
      </c>
      <c r="D200" s="14">
        <f t="shared" si="44"/>
        <v>506905.18380138552</v>
      </c>
      <c r="E200" s="15">
        <f t="shared" si="45"/>
        <v>239675.84026162216</v>
      </c>
      <c r="F200" s="17">
        <f>IF(time&lt;=30,1-(1-$F$3*time/30)^(1/12),1-(1-$F$3)^(1/12))</f>
        <v>5.1430128318229462E-3</v>
      </c>
      <c r="G200" s="16">
        <f t="shared" si="46"/>
        <v>389820.32379927067</v>
      </c>
      <c r="H200" s="14">
        <f t="shared" si="47"/>
        <v>31681.573987586595</v>
      </c>
      <c r="I200" s="15">
        <f t="shared" si="48"/>
        <v>629496.16406089277</v>
      </c>
      <c r="J200" s="14">
        <f t="shared" si="49"/>
        <v>475223.60981379892</v>
      </c>
      <c r="K200" s="21">
        <f t="shared" si="50"/>
        <v>1104719.7738746917</v>
      </c>
      <c r="M200" s="33">
        <f t="shared" si="56"/>
        <v>0</v>
      </c>
      <c r="N200" s="30">
        <f>(I-Service_Fee)/12*M200</f>
        <v>0</v>
      </c>
      <c r="O200" s="35">
        <f t="shared" si="51"/>
        <v>0</v>
      </c>
      <c r="P200" s="33">
        <f t="shared" si="64"/>
        <v>0</v>
      </c>
      <c r="Q200" s="30">
        <f>(I-Service_Fee)/12*P200</f>
        <v>0</v>
      </c>
      <c r="R200" s="34">
        <f t="shared" si="52"/>
        <v>0</v>
      </c>
      <c r="S200" s="33">
        <f t="shared" si="57"/>
        <v>38535777.570207782</v>
      </c>
      <c r="T200" s="30">
        <f>(I-Service_Fee)/12*S200</f>
        <v>240848.60981379863</v>
      </c>
      <c r="U200" s="35">
        <f t="shared" si="53"/>
        <v>629496.16406089277</v>
      </c>
      <c r="V200" s="34">
        <f t="shared" si="58"/>
        <v>37500000</v>
      </c>
      <c r="W200" s="30">
        <f>(I-Service_Fee)/12*V200</f>
        <v>234374.99999999997</v>
      </c>
      <c r="X200" s="35">
        <f t="shared" si="59"/>
        <v>0</v>
      </c>
      <c r="Y200" s="32"/>
      <c r="Z200" s="32">
        <f t="shared" si="65"/>
        <v>190</v>
      </c>
      <c r="AA200" s="32">
        <f t="shared" si="60"/>
        <v>0</v>
      </c>
      <c r="AB200" s="32">
        <f t="shared" si="61"/>
        <v>0</v>
      </c>
      <c r="AC200" s="32">
        <f t="shared" si="62"/>
        <v>870344.77387469145</v>
      </c>
      <c r="AD200" s="32">
        <f t="shared" si="63"/>
        <v>234374.99999999997</v>
      </c>
    </row>
    <row r="201" spans="1:30" ht="15.75" thickBot="1" x14ac:dyDescent="0.3">
      <c r="A201" s="7">
        <v>191</v>
      </c>
      <c r="B201" s="14">
        <f t="shared" si="54"/>
        <v>75406281.406146929</v>
      </c>
      <c r="C201" s="19">
        <f t="shared" si="55"/>
        <v>742741.34827625612</v>
      </c>
      <c r="D201" s="14">
        <f t="shared" si="44"/>
        <v>502708.54270764621</v>
      </c>
      <c r="E201" s="15">
        <f t="shared" si="45"/>
        <v>240032.80556860991</v>
      </c>
      <c r="F201" s="17">
        <f>IF(time&lt;=30,1-(1-$F$3*time/30)^(1/12),1-(1-$F$3)^(1/12))</f>
        <v>5.1430128318229462E-3</v>
      </c>
      <c r="G201" s="16">
        <f t="shared" si="46"/>
        <v>386580.98107276787</v>
      </c>
      <c r="H201" s="14">
        <f t="shared" si="47"/>
        <v>31419.283919227888</v>
      </c>
      <c r="I201" s="15">
        <f t="shared" si="48"/>
        <v>626613.78664137772</v>
      </c>
      <c r="J201" s="14">
        <f t="shared" si="49"/>
        <v>471289.25878841832</v>
      </c>
      <c r="K201" s="21">
        <f t="shared" si="50"/>
        <v>1097903.045429796</v>
      </c>
      <c r="M201" s="33">
        <f t="shared" si="56"/>
        <v>0</v>
      </c>
      <c r="N201" s="30">
        <f>(I-Service_Fee)/12*M201</f>
        <v>0</v>
      </c>
      <c r="O201" s="35">
        <f t="shared" si="51"/>
        <v>0</v>
      </c>
      <c r="P201" s="33">
        <f t="shared" si="64"/>
        <v>0</v>
      </c>
      <c r="Q201" s="30">
        <f>(I-Service_Fee)/12*P201</f>
        <v>0</v>
      </c>
      <c r="R201" s="34">
        <f t="shared" si="52"/>
        <v>0</v>
      </c>
      <c r="S201" s="33">
        <f t="shared" si="57"/>
        <v>37906281.406146891</v>
      </c>
      <c r="T201" s="30">
        <f>(I-Service_Fee)/12*S201</f>
        <v>236914.25878841805</v>
      </c>
      <c r="U201" s="35">
        <f t="shared" si="53"/>
        <v>626613.78664137772</v>
      </c>
      <c r="V201" s="34">
        <f t="shared" si="58"/>
        <v>37500000</v>
      </c>
      <c r="W201" s="30">
        <f>(I-Service_Fee)/12*V201</f>
        <v>234374.99999999997</v>
      </c>
      <c r="X201" s="35">
        <f t="shared" si="59"/>
        <v>0</v>
      </c>
      <c r="Y201" s="32"/>
      <c r="Z201" s="32">
        <f t="shared" si="65"/>
        <v>191</v>
      </c>
      <c r="AA201" s="32">
        <f t="shared" si="60"/>
        <v>0</v>
      </c>
      <c r="AB201" s="32">
        <f t="shared" si="61"/>
        <v>0</v>
      </c>
      <c r="AC201" s="32">
        <f t="shared" si="62"/>
        <v>863528.04542979575</v>
      </c>
      <c r="AD201" s="32">
        <f t="shared" si="63"/>
        <v>234374.99999999997</v>
      </c>
    </row>
    <row r="202" spans="1:30" ht="15.75" thickBot="1" x14ac:dyDescent="0.3">
      <c r="A202" s="7">
        <v>192</v>
      </c>
      <c r="B202" s="14">
        <f t="shared" si="54"/>
        <v>74779667.619505554</v>
      </c>
      <c r="C202" s="19">
        <f t="shared" si="55"/>
        <v>738921.41999134596</v>
      </c>
      <c r="D202" s="14">
        <f t="shared" si="44"/>
        <v>498531.11746337038</v>
      </c>
      <c r="E202" s="15">
        <f t="shared" si="45"/>
        <v>240390.30252797558</v>
      </c>
      <c r="F202" s="17">
        <f>IF(time&lt;=30,1-(1-$F$3*time/30)^(1/12),1-(1-$F$3)^(1/12))</f>
        <v>5.1430128318229462E-3</v>
      </c>
      <c r="G202" s="16">
        <f t="shared" si="46"/>
        <v>383356.45971602475</v>
      </c>
      <c r="H202" s="14">
        <f t="shared" si="47"/>
        <v>31158.194841460649</v>
      </c>
      <c r="I202" s="15">
        <f t="shared" si="48"/>
        <v>623746.76224400033</v>
      </c>
      <c r="J202" s="14">
        <f t="shared" si="49"/>
        <v>467372.9226219097</v>
      </c>
      <c r="K202" s="21">
        <f t="shared" si="50"/>
        <v>1091119.6848659101</v>
      </c>
      <c r="M202" s="33">
        <f t="shared" si="56"/>
        <v>0</v>
      </c>
      <c r="N202" s="30">
        <f>(I-Service_Fee)/12*M202</f>
        <v>0</v>
      </c>
      <c r="O202" s="35">
        <f t="shared" si="51"/>
        <v>0</v>
      </c>
      <c r="P202" s="33">
        <f t="shared" si="64"/>
        <v>0</v>
      </c>
      <c r="Q202" s="30">
        <f>(I-Service_Fee)/12*P202</f>
        <v>0</v>
      </c>
      <c r="R202" s="34">
        <f t="shared" si="52"/>
        <v>0</v>
      </c>
      <c r="S202" s="33">
        <f t="shared" si="57"/>
        <v>37279667.619505517</v>
      </c>
      <c r="T202" s="30">
        <f>(I-Service_Fee)/12*S202</f>
        <v>232997.92262190947</v>
      </c>
      <c r="U202" s="35">
        <f t="shared" si="53"/>
        <v>623746.76224400033</v>
      </c>
      <c r="V202" s="34">
        <f t="shared" si="58"/>
        <v>37500000</v>
      </c>
      <c r="W202" s="30">
        <f>(I-Service_Fee)/12*V202</f>
        <v>234374.99999999997</v>
      </c>
      <c r="X202" s="35">
        <f t="shared" si="59"/>
        <v>0</v>
      </c>
      <c r="Y202" s="32"/>
      <c r="Z202" s="32">
        <f t="shared" si="65"/>
        <v>192</v>
      </c>
      <c r="AA202" s="32">
        <f t="shared" si="60"/>
        <v>0</v>
      </c>
      <c r="AB202" s="32">
        <f t="shared" si="61"/>
        <v>0</v>
      </c>
      <c r="AC202" s="32">
        <f t="shared" si="62"/>
        <v>856744.68486590986</v>
      </c>
      <c r="AD202" s="32">
        <f t="shared" si="63"/>
        <v>234374.99999999997</v>
      </c>
    </row>
    <row r="203" spans="1:30" ht="15.75" thickBot="1" x14ac:dyDescent="0.3">
      <c r="A203" s="7">
        <v>193</v>
      </c>
      <c r="B203" s="14">
        <f t="shared" si="54"/>
        <v>74155920.857261553</v>
      </c>
      <c r="C203" s="19">
        <f t="shared" si="55"/>
        <v>735121.13764662156</v>
      </c>
      <c r="D203" s="14">
        <f t="shared" si="44"/>
        <v>494372.80571507703</v>
      </c>
      <c r="E203" s="15">
        <f t="shared" si="45"/>
        <v>240748.33193154453</v>
      </c>
      <c r="F203" s="17">
        <f>IF(time&lt;=30,1-(1-$F$3*time/30)^(1/12),1-(1-$F$3)^(1/12))</f>
        <v>5.1430128318229462E-3</v>
      </c>
      <c r="G203" s="16">
        <f t="shared" si="46"/>
        <v>380146.68076417909</v>
      </c>
      <c r="H203" s="14">
        <f t="shared" si="47"/>
        <v>30898.300357192315</v>
      </c>
      <c r="I203" s="15">
        <f t="shared" si="48"/>
        <v>620895.01269572368</v>
      </c>
      <c r="J203" s="14">
        <f t="shared" si="49"/>
        <v>463474.50535788474</v>
      </c>
      <c r="K203" s="21">
        <f t="shared" si="50"/>
        <v>1084369.5180536085</v>
      </c>
      <c r="M203" s="33">
        <f t="shared" si="56"/>
        <v>0</v>
      </c>
      <c r="N203" s="30">
        <f>(I-Service_Fee)/12*M203</f>
        <v>0</v>
      </c>
      <c r="O203" s="35">
        <f t="shared" si="51"/>
        <v>0</v>
      </c>
      <c r="P203" s="33">
        <f t="shared" si="64"/>
        <v>0</v>
      </c>
      <c r="Q203" s="30">
        <f>(I-Service_Fee)/12*P203</f>
        <v>0</v>
      </c>
      <c r="R203" s="34">
        <f t="shared" si="52"/>
        <v>0</v>
      </c>
      <c r="S203" s="33">
        <f t="shared" si="57"/>
        <v>36655920.857261516</v>
      </c>
      <c r="T203" s="30">
        <f>(I-Service_Fee)/12*S203</f>
        <v>229099.50535788445</v>
      </c>
      <c r="U203" s="35">
        <f t="shared" si="53"/>
        <v>620895.01269572368</v>
      </c>
      <c r="V203" s="34">
        <f t="shared" si="58"/>
        <v>37500000</v>
      </c>
      <c r="W203" s="30">
        <f>(I-Service_Fee)/12*V203</f>
        <v>234374.99999999997</v>
      </c>
      <c r="X203" s="35">
        <f t="shared" si="59"/>
        <v>0</v>
      </c>
      <c r="Y203" s="32"/>
      <c r="Z203" s="32">
        <f t="shared" si="65"/>
        <v>193</v>
      </c>
      <c r="AA203" s="32">
        <f t="shared" si="60"/>
        <v>0</v>
      </c>
      <c r="AB203" s="32">
        <f t="shared" si="61"/>
        <v>0</v>
      </c>
      <c r="AC203" s="32">
        <f t="shared" si="62"/>
        <v>849994.51805360813</v>
      </c>
      <c r="AD203" s="32">
        <f t="shared" si="63"/>
        <v>234374.99999999997</v>
      </c>
    </row>
    <row r="204" spans="1:30" ht="15.75" thickBot="1" x14ac:dyDescent="0.3">
      <c r="A204" s="7">
        <v>194</v>
      </c>
      <c r="B204" s="14">
        <f t="shared" si="54"/>
        <v>73535025.844565824</v>
      </c>
      <c r="C204" s="19">
        <f t="shared" si="55"/>
        <v>731340.40020276059</v>
      </c>
      <c r="D204" s="14">
        <f t="shared" ref="D204:D267" si="66">B204*$C$6</f>
        <v>490233.50563043886</v>
      </c>
      <c r="E204" s="15">
        <f t="shared" ref="E204:E267" si="67">ABS(C204-D204)</f>
        <v>241106.89457232173</v>
      </c>
      <c r="F204" s="17">
        <f>IF(time&lt;=30,1-(1-$F$3*time/30)^(1/12),1-(1-$F$3)^(1/12))</f>
        <v>5.1430128318229462E-3</v>
      </c>
      <c r="G204" s="16">
        <f t="shared" ref="G204:G267" si="68">F204*(B204-E204)</f>
        <v>376951.5656544076</v>
      </c>
      <c r="H204" s="14">
        <f t="shared" ref="H204:H267" si="69">$C$8*B204/12</f>
        <v>30639.594101902429</v>
      </c>
      <c r="I204" s="15">
        <f t="shared" ref="I204:I267" si="70">E204+G204</f>
        <v>618058.46022672928</v>
      </c>
      <c r="J204" s="14">
        <f t="shared" ref="J204:J267" si="71">D204-H204</f>
        <v>459593.91152853641</v>
      </c>
      <c r="K204" s="21">
        <f t="shared" ref="K204:K267" si="72">I204+J204</f>
        <v>1077652.3717552656</v>
      </c>
      <c r="M204" s="33">
        <f t="shared" si="56"/>
        <v>0</v>
      </c>
      <c r="N204" s="30">
        <f>(I-Service_Fee)/12*M204</f>
        <v>0</v>
      </c>
      <c r="O204" s="35">
        <f t="shared" ref="O204:O267" si="73">MIN(M204,I204)</f>
        <v>0</v>
      </c>
      <c r="P204" s="33">
        <f t="shared" si="64"/>
        <v>0</v>
      </c>
      <c r="Q204" s="30">
        <f>(I-Service_Fee)/12*P204</f>
        <v>0</v>
      </c>
      <c r="R204" s="34">
        <f t="shared" ref="R204:R267" si="74">IF(M204-O204&gt;0,0,MIN(I204-O204,P204))</f>
        <v>0</v>
      </c>
      <c r="S204" s="33">
        <f t="shared" si="57"/>
        <v>36035025.844565794</v>
      </c>
      <c r="T204" s="30">
        <f>(I-Service_Fee)/12*S204</f>
        <v>225218.91152853621</v>
      </c>
      <c r="U204" s="35">
        <f t="shared" ref="U204:U267" si="75">IF(P204-R204&gt;0,0,MIN(I204-R204,S204))</f>
        <v>618058.46022672928</v>
      </c>
      <c r="V204" s="34">
        <f t="shared" si="58"/>
        <v>37500000</v>
      </c>
      <c r="W204" s="30">
        <f>(I-Service_Fee)/12*V204</f>
        <v>234374.99999999997</v>
      </c>
      <c r="X204" s="35">
        <f t="shared" si="59"/>
        <v>0</v>
      </c>
      <c r="Y204" s="32"/>
      <c r="Z204" s="32">
        <f t="shared" si="65"/>
        <v>194</v>
      </c>
      <c r="AA204" s="32">
        <f t="shared" si="60"/>
        <v>0</v>
      </c>
      <c r="AB204" s="32">
        <f t="shared" si="61"/>
        <v>0</v>
      </c>
      <c r="AC204" s="32">
        <f t="shared" si="62"/>
        <v>843277.37175526551</v>
      </c>
      <c r="AD204" s="32">
        <f t="shared" si="63"/>
        <v>234374.99999999997</v>
      </c>
    </row>
    <row r="205" spans="1:30" ht="15.75" thickBot="1" x14ac:dyDescent="0.3">
      <c r="A205" s="7">
        <v>195</v>
      </c>
      <c r="B205" s="14">
        <f t="shared" ref="B205:B268" si="76">B204-I204</f>
        <v>72916967.384339094</v>
      </c>
      <c r="C205" s="19">
        <f t="shared" ref="C205:C268" si="77">-PMT($C$6,$C$3-A204,B205,0)</f>
        <v>727579.10714008729</v>
      </c>
      <c r="D205" s="14">
        <f t="shared" si="66"/>
        <v>486113.115895594</v>
      </c>
      <c r="E205" s="15">
        <f t="shared" si="67"/>
        <v>241465.99124449329</v>
      </c>
      <c r="F205" s="17">
        <f>IF(time&lt;=30,1-(1-$F$3*time/30)^(1/12),1-(1-$F$3)^(1/12))</f>
        <v>5.1430128318229462E-3</v>
      </c>
      <c r="G205" s="16">
        <f t="shared" si="68"/>
        <v>373771.0362238519</v>
      </c>
      <c r="H205" s="14">
        <f t="shared" si="69"/>
        <v>30382.069743474625</v>
      </c>
      <c r="I205" s="15">
        <f t="shared" si="70"/>
        <v>615237.02746834513</v>
      </c>
      <c r="J205" s="14">
        <f t="shared" si="71"/>
        <v>455731.04615211941</v>
      </c>
      <c r="K205" s="21">
        <f t="shared" si="72"/>
        <v>1070968.0736204647</v>
      </c>
      <c r="M205" s="33">
        <f t="shared" ref="M205:M268" si="78">M204-O204</f>
        <v>0</v>
      </c>
      <c r="N205" s="30">
        <f>(I-Service_Fee)/12*M205</f>
        <v>0</v>
      </c>
      <c r="O205" s="35">
        <f t="shared" si="73"/>
        <v>0</v>
      </c>
      <c r="P205" s="33">
        <f t="shared" si="64"/>
        <v>0</v>
      </c>
      <c r="Q205" s="30">
        <f>(I-Service_Fee)/12*P205</f>
        <v>0</v>
      </c>
      <c r="R205" s="34">
        <f t="shared" si="74"/>
        <v>0</v>
      </c>
      <c r="S205" s="33">
        <f t="shared" ref="S205:S268" si="79">S204-U204</f>
        <v>35416967.384339064</v>
      </c>
      <c r="T205" s="30">
        <f>(I-Service_Fee)/12*S205</f>
        <v>221356.04615211915</v>
      </c>
      <c r="U205" s="35">
        <f t="shared" si="75"/>
        <v>615237.02746834513</v>
      </c>
      <c r="V205" s="34">
        <f t="shared" ref="V205:V268" si="80">V204-X204</f>
        <v>37500000</v>
      </c>
      <c r="W205" s="30">
        <f>(I-Service_Fee)/12*V205</f>
        <v>234374.99999999997</v>
      </c>
      <c r="X205" s="35">
        <f t="shared" ref="X205:X268" si="81">IF(S205-U205&gt;0,0,MIN(I205-U205,V205))</f>
        <v>0</v>
      </c>
      <c r="Y205" s="32"/>
      <c r="Z205" s="32">
        <f t="shared" si="65"/>
        <v>195</v>
      </c>
      <c r="AA205" s="32">
        <f t="shared" ref="AA205:AA268" si="82">SUM(N205:O205)</f>
        <v>0</v>
      </c>
      <c r="AB205" s="32">
        <f t="shared" ref="AB205:AB268" si="83">SUM(Q205:R205)</f>
        <v>0</v>
      </c>
      <c r="AC205" s="32">
        <f t="shared" ref="AC205:AC268" si="84">SUM(T205:U205)</f>
        <v>836593.0736204643</v>
      </c>
      <c r="AD205" s="32">
        <f t="shared" ref="AD205:AD268" si="85">SUM(W205:X205)</f>
        <v>234374.99999999997</v>
      </c>
    </row>
    <row r="206" spans="1:30" ht="15.75" thickBot="1" x14ac:dyDescent="0.3">
      <c r="A206" s="7">
        <v>196</v>
      </c>
      <c r="B206" s="14">
        <f t="shared" si="76"/>
        <v>72301730.356870756</v>
      </c>
      <c r="C206" s="19">
        <f t="shared" si="77"/>
        <v>723837.15845589957</v>
      </c>
      <c r="D206" s="14">
        <f t="shared" si="66"/>
        <v>482011.53571247176</v>
      </c>
      <c r="E206" s="15">
        <f t="shared" si="67"/>
        <v>241825.62274342781</v>
      </c>
      <c r="F206" s="17">
        <f>IF(time&lt;=30,1-(1-$F$3*time/30)^(1/12),1-(1-$F$3)^(1/12))</f>
        <v>5.1430128318229462E-3</v>
      </c>
      <c r="G206" s="16">
        <f t="shared" si="68"/>
        <v>370605.01470755594</v>
      </c>
      <c r="H206" s="14">
        <f t="shared" si="69"/>
        <v>30125.720982029481</v>
      </c>
      <c r="I206" s="15">
        <f t="shared" si="70"/>
        <v>612430.63745098375</v>
      </c>
      <c r="J206" s="14">
        <f t="shared" si="71"/>
        <v>451885.81473044225</v>
      </c>
      <c r="K206" s="21">
        <f t="shared" si="72"/>
        <v>1064316.4521814259</v>
      </c>
      <c r="M206" s="33">
        <f t="shared" si="78"/>
        <v>0</v>
      </c>
      <c r="N206" s="30">
        <f>(I-Service_Fee)/12*M206</f>
        <v>0</v>
      </c>
      <c r="O206" s="35">
        <f t="shared" si="73"/>
        <v>0</v>
      </c>
      <c r="P206" s="33">
        <f t="shared" ref="P206:P269" si="86">P205-R205</f>
        <v>0</v>
      </c>
      <c r="Q206" s="30">
        <f>(I-Service_Fee)/12*P206</f>
        <v>0</v>
      </c>
      <c r="R206" s="34">
        <f t="shared" si="74"/>
        <v>0</v>
      </c>
      <c r="S206" s="33">
        <f t="shared" si="79"/>
        <v>34801730.356870718</v>
      </c>
      <c r="T206" s="30">
        <f>(I-Service_Fee)/12*S206</f>
        <v>217510.81473044198</v>
      </c>
      <c r="U206" s="35">
        <f t="shared" si="75"/>
        <v>612430.63745098375</v>
      </c>
      <c r="V206" s="34">
        <f t="shared" si="80"/>
        <v>37500000</v>
      </c>
      <c r="W206" s="30">
        <f>(I-Service_Fee)/12*V206</f>
        <v>234374.99999999997</v>
      </c>
      <c r="X206" s="35">
        <f t="shared" si="81"/>
        <v>0</v>
      </c>
      <c r="Y206" s="32"/>
      <c r="Z206" s="32">
        <f t="shared" ref="Z206:Z269" si="87">Z205+1</f>
        <v>196</v>
      </c>
      <c r="AA206" s="32">
        <f t="shared" si="82"/>
        <v>0</v>
      </c>
      <c r="AB206" s="32">
        <f t="shared" si="83"/>
        <v>0</v>
      </c>
      <c r="AC206" s="32">
        <f t="shared" si="84"/>
        <v>829941.45218142576</v>
      </c>
      <c r="AD206" s="32">
        <f t="shared" si="85"/>
        <v>234374.99999999997</v>
      </c>
    </row>
    <row r="207" spans="1:30" ht="15.75" thickBot="1" x14ac:dyDescent="0.3">
      <c r="A207" s="7">
        <v>197</v>
      </c>
      <c r="B207" s="14">
        <f t="shared" si="76"/>
        <v>71689299.719419777</v>
      </c>
      <c r="C207" s="19">
        <f t="shared" si="77"/>
        <v>720114.45466181089</v>
      </c>
      <c r="D207" s="14">
        <f t="shared" si="66"/>
        <v>477928.6647961319</v>
      </c>
      <c r="E207" s="15">
        <f t="shared" si="67"/>
        <v>242185.78986567899</v>
      </c>
      <c r="F207" s="17">
        <f>IF(time&lt;=30,1-(1-$F$3*time/30)^(1/12),1-(1-$F$3)^(1/12))</f>
        <v>5.1430128318229462E-3</v>
      </c>
      <c r="G207" s="16">
        <f t="shared" si="68"/>
        <v>367453.42373641272</v>
      </c>
      <c r="H207" s="14">
        <f t="shared" si="69"/>
        <v>29870.541549758243</v>
      </c>
      <c r="I207" s="15">
        <f t="shared" si="70"/>
        <v>609639.21360209165</v>
      </c>
      <c r="J207" s="14">
        <f t="shared" si="71"/>
        <v>448058.12324637367</v>
      </c>
      <c r="K207" s="21">
        <f t="shared" si="72"/>
        <v>1057697.3368484653</v>
      </c>
      <c r="M207" s="33">
        <f t="shared" si="78"/>
        <v>0</v>
      </c>
      <c r="N207" s="30">
        <f>(I-Service_Fee)/12*M207</f>
        <v>0</v>
      </c>
      <c r="O207" s="35">
        <f t="shared" si="73"/>
        <v>0</v>
      </c>
      <c r="P207" s="33">
        <f t="shared" si="86"/>
        <v>0</v>
      </c>
      <c r="Q207" s="30">
        <f>(I-Service_Fee)/12*P207</f>
        <v>0</v>
      </c>
      <c r="R207" s="34">
        <f t="shared" si="74"/>
        <v>0</v>
      </c>
      <c r="S207" s="33">
        <f t="shared" si="79"/>
        <v>34189299.719419733</v>
      </c>
      <c r="T207" s="30">
        <f>(I-Service_Fee)/12*S207</f>
        <v>213683.12324637332</v>
      </c>
      <c r="U207" s="35">
        <f t="shared" si="75"/>
        <v>609639.21360209165</v>
      </c>
      <c r="V207" s="34">
        <f t="shared" si="80"/>
        <v>37500000</v>
      </c>
      <c r="W207" s="30">
        <f>(I-Service_Fee)/12*V207</f>
        <v>234374.99999999997</v>
      </c>
      <c r="X207" s="35">
        <f t="shared" si="81"/>
        <v>0</v>
      </c>
      <c r="Y207" s="32"/>
      <c r="Z207" s="32">
        <f t="shared" si="87"/>
        <v>197</v>
      </c>
      <c r="AA207" s="32">
        <f t="shared" si="82"/>
        <v>0</v>
      </c>
      <c r="AB207" s="32">
        <f t="shared" si="83"/>
        <v>0</v>
      </c>
      <c r="AC207" s="32">
        <f t="shared" si="84"/>
        <v>823322.33684846503</v>
      </c>
      <c r="AD207" s="32">
        <f t="shared" si="85"/>
        <v>234374.99999999997</v>
      </c>
    </row>
    <row r="208" spans="1:30" ht="15.75" thickBot="1" x14ac:dyDescent="0.3">
      <c r="A208" s="7">
        <v>198</v>
      </c>
      <c r="B208" s="14">
        <f t="shared" si="76"/>
        <v>71079660.505817682</v>
      </c>
      <c r="C208" s="19">
        <f t="shared" si="77"/>
        <v>716410.8967811038</v>
      </c>
      <c r="D208" s="14">
        <f t="shared" si="66"/>
        <v>473864.4033721179</v>
      </c>
      <c r="E208" s="15">
        <f t="shared" si="67"/>
        <v>242546.4934089859</v>
      </c>
      <c r="F208" s="17">
        <f>IF(time&lt;=30,1-(1-$F$3*time/30)^(1/12),1-(1-$F$3)^(1/12))</f>
        <v>5.1430128318229462E-3</v>
      </c>
      <c r="G208" s="16">
        <f t="shared" si="68"/>
        <v>364316.18633512291</v>
      </c>
      <c r="H208" s="14">
        <f t="shared" si="69"/>
        <v>29616.525210757365</v>
      </c>
      <c r="I208" s="15">
        <f t="shared" si="70"/>
        <v>606862.67974410881</v>
      </c>
      <c r="J208" s="14">
        <f t="shared" si="71"/>
        <v>444247.87816136051</v>
      </c>
      <c r="K208" s="21">
        <f t="shared" si="72"/>
        <v>1051110.5579054693</v>
      </c>
      <c r="M208" s="33">
        <f t="shared" si="78"/>
        <v>0</v>
      </c>
      <c r="N208" s="30">
        <f>(I-Service_Fee)/12*M208</f>
        <v>0</v>
      </c>
      <c r="O208" s="35">
        <f t="shared" si="73"/>
        <v>0</v>
      </c>
      <c r="P208" s="33">
        <f t="shared" si="86"/>
        <v>0</v>
      </c>
      <c r="Q208" s="30">
        <f>(I-Service_Fee)/12*P208</f>
        <v>0</v>
      </c>
      <c r="R208" s="34">
        <f t="shared" si="74"/>
        <v>0</v>
      </c>
      <c r="S208" s="33">
        <f t="shared" si="79"/>
        <v>33579660.505817644</v>
      </c>
      <c r="T208" s="30">
        <f>(I-Service_Fee)/12*S208</f>
        <v>209872.87816136025</v>
      </c>
      <c r="U208" s="35">
        <f t="shared" si="75"/>
        <v>606862.67974410881</v>
      </c>
      <c r="V208" s="34">
        <f t="shared" si="80"/>
        <v>37500000</v>
      </c>
      <c r="W208" s="30">
        <f>(I-Service_Fee)/12*V208</f>
        <v>234374.99999999997</v>
      </c>
      <c r="X208" s="35">
        <f t="shared" si="81"/>
        <v>0</v>
      </c>
      <c r="Y208" s="32"/>
      <c r="Z208" s="32">
        <f t="shared" si="87"/>
        <v>198</v>
      </c>
      <c r="AA208" s="32">
        <f t="shared" si="82"/>
        <v>0</v>
      </c>
      <c r="AB208" s="32">
        <f t="shared" si="83"/>
        <v>0</v>
      </c>
      <c r="AC208" s="32">
        <f t="shared" si="84"/>
        <v>816735.55790546909</v>
      </c>
      <c r="AD208" s="32">
        <f t="shared" si="85"/>
        <v>234374.99999999997</v>
      </c>
    </row>
    <row r="209" spans="1:30" ht="15.75" thickBot="1" x14ac:dyDescent="0.3">
      <c r="A209" s="7">
        <v>199</v>
      </c>
      <c r="B209" s="14">
        <f t="shared" si="76"/>
        <v>70472797.826073572</v>
      </c>
      <c r="C209" s="19">
        <f t="shared" si="77"/>
        <v>712726.38634610095</v>
      </c>
      <c r="D209" s="14">
        <f t="shared" si="66"/>
        <v>469818.65217382385</v>
      </c>
      <c r="E209" s="15">
        <f t="shared" si="67"/>
        <v>242907.73417227709</v>
      </c>
      <c r="F209" s="17">
        <f>IF(time&lt;=30,1-(1-$F$3*time/30)^(1/12),1-(1-$F$3)^(1/12))</f>
        <v>5.1430128318229462E-3</v>
      </c>
      <c r="G209" s="16">
        <f t="shared" si="68"/>
        <v>361193.22592016356</v>
      </c>
      <c r="H209" s="14">
        <f t="shared" si="69"/>
        <v>29363.665760863991</v>
      </c>
      <c r="I209" s="15">
        <f t="shared" si="70"/>
        <v>604100.96009244071</v>
      </c>
      <c r="J209" s="14">
        <f t="shared" si="71"/>
        <v>440454.98641295987</v>
      </c>
      <c r="K209" s="21">
        <f t="shared" si="72"/>
        <v>1044555.9465054006</v>
      </c>
      <c r="M209" s="33">
        <f t="shared" si="78"/>
        <v>0</v>
      </c>
      <c r="N209" s="30">
        <f>(I-Service_Fee)/12*M209</f>
        <v>0</v>
      </c>
      <c r="O209" s="35">
        <f t="shared" si="73"/>
        <v>0</v>
      </c>
      <c r="P209" s="33">
        <f t="shared" si="86"/>
        <v>0</v>
      </c>
      <c r="Q209" s="30">
        <f>(I-Service_Fee)/12*P209</f>
        <v>0</v>
      </c>
      <c r="R209" s="34">
        <f t="shared" si="74"/>
        <v>0</v>
      </c>
      <c r="S209" s="33">
        <f t="shared" si="79"/>
        <v>32972797.826073535</v>
      </c>
      <c r="T209" s="30">
        <f>(I-Service_Fee)/12*S209</f>
        <v>206079.98641295958</v>
      </c>
      <c r="U209" s="35">
        <f t="shared" si="75"/>
        <v>604100.96009244071</v>
      </c>
      <c r="V209" s="34">
        <f t="shared" si="80"/>
        <v>37500000</v>
      </c>
      <c r="W209" s="30">
        <f>(I-Service_Fee)/12*V209</f>
        <v>234374.99999999997</v>
      </c>
      <c r="X209" s="35">
        <f t="shared" si="81"/>
        <v>0</v>
      </c>
      <c r="Y209" s="32"/>
      <c r="Z209" s="32">
        <f t="shared" si="87"/>
        <v>199</v>
      </c>
      <c r="AA209" s="32">
        <f t="shared" si="82"/>
        <v>0</v>
      </c>
      <c r="AB209" s="32">
        <f t="shared" si="83"/>
        <v>0</v>
      </c>
      <c r="AC209" s="32">
        <f t="shared" si="84"/>
        <v>810180.94650540035</v>
      </c>
      <c r="AD209" s="32">
        <f t="shared" si="85"/>
        <v>234374.99999999997</v>
      </c>
    </row>
    <row r="210" spans="1:30" ht="15.75" thickBot="1" x14ac:dyDescent="0.3">
      <c r="A210" s="7">
        <v>200</v>
      </c>
      <c r="B210" s="14">
        <f t="shared" si="76"/>
        <v>69868696.865981132</v>
      </c>
      <c r="C210" s="19">
        <f t="shared" si="77"/>
        <v>709060.82539554406</v>
      </c>
      <c r="D210" s="14">
        <f t="shared" si="66"/>
        <v>465791.31243987422</v>
      </c>
      <c r="E210" s="15">
        <f t="shared" si="67"/>
        <v>243269.51295566984</v>
      </c>
      <c r="F210" s="17">
        <f>IF(time&lt;=30,1-(1-$F$3*time/30)^(1/12),1-(1-$F$3)^(1/12))</f>
        <v>5.1430128318229462E-3</v>
      </c>
      <c r="G210" s="16">
        <f t="shared" si="68"/>
        <v>358084.46629776631</v>
      </c>
      <c r="H210" s="14">
        <f t="shared" si="69"/>
        <v>29111.957027492139</v>
      </c>
      <c r="I210" s="15">
        <f t="shared" si="70"/>
        <v>601353.97925343621</v>
      </c>
      <c r="J210" s="14">
        <f t="shared" si="71"/>
        <v>436679.35541238211</v>
      </c>
      <c r="K210" s="21">
        <f t="shared" si="72"/>
        <v>1038033.3346658184</v>
      </c>
      <c r="M210" s="33">
        <f t="shared" si="78"/>
        <v>0</v>
      </c>
      <c r="N210" s="30">
        <f>(I-Service_Fee)/12*M210</f>
        <v>0</v>
      </c>
      <c r="O210" s="35">
        <f t="shared" si="73"/>
        <v>0</v>
      </c>
      <c r="P210" s="33">
        <f t="shared" si="86"/>
        <v>0</v>
      </c>
      <c r="Q210" s="30">
        <f>(I-Service_Fee)/12*P210</f>
        <v>0</v>
      </c>
      <c r="R210" s="34">
        <f t="shared" si="74"/>
        <v>0</v>
      </c>
      <c r="S210" s="33">
        <f t="shared" si="79"/>
        <v>32368696.865981095</v>
      </c>
      <c r="T210" s="30">
        <f>(I-Service_Fee)/12*S210</f>
        <v>202304.35541238182</v>
      </c>
      <c r="U210" s="35">
        <f t="shared" si="75"/>
        <v>601353.97925343621</v>
      </c>
      <c r="V210" s="34">
        <f t="shared" si="80"/>
        <v>37500000</v>
      </c>
      <c r="W210" s="30">
        <f>(I-Service_Fee)/12*V210</f>
        <v>234374.99999999997</v>
      </c>
      <c r="X210" s="35">
        <f t="shared" si="81"/>
        <v>0</v>
      </c>
      <c r="Y210" s="32"/>
      <c r="Z210" s="32">
        <f t="shared" si="87"/>
        <v>200</v>
      </c>
      <c r="AA210" s="32">
        <f t="shared" si="82"/>
        <v>0</v>
      </c>
      <c r="AB210" s="32">
        <f t="shared" si="83"/>
        <v>0</v>
      </c>
      <c r="AC210" s="32">
        <f t="shared" si="84"/>
        <v>803658.33466581802</v>
      </c>
      <c r="AD210" s="32">
        <f t="shared" si="85"/>
        <v>234374.99999999997</v>
      </c>
    </row>
    <row r="211" spans="1:30" ht="15.75" thickBot="1" x14ac:dyDescent="0.3">
      <c r="A211" s="7">
        <v>201</v>
      </c>
      <c r="B211" s="14">
        <f t="shared" si="76"/>
        <v>69267342.886727691</v>
      </c>
      <c r="C211" s="19">
        <f t="shared" si="77"/>
        <v>705414.11647199176</v>
      </c>
      <c r="D211" s="14">
        <f t="shared" si="66"/>
        <v>461782.28591151797</v>
      </c>
      <c r="E211" s="15">
        <f t="shared" si="67"/>
        <v>243631.83056047378</v>
      </c>
      <c r="F211" s="17">
        <f>IF(time&lt;=30,1-(1-$F$3*time/30)^(1/12),1-(1-$F$3)^(1/12))</f>
        <v>5.1430128318229462E-3</v>
      </c>
      <c r="G211" s="16">
        <f t="shared" si="68"/>
        <v>354989.83166190737</v>
      </c>
      <c r="H211" s="14">
        <f t="shared" si="69"/>
        <v>28861.39286946987</v>
      </c>
      <c r="I211" s="15">
        <f t="shared" si="70"/>
        <v>598621.66222238122</v>
      </c>
      <c r="J211" s="14">
        <f t="shared" si="71"/>
        <v>432920.89304204809</v>
      </c>
      <c r="K211" s="21">
        <f t="shared" si="72"/>
        <v>1031542.5552644293</v>
      </c>
      <c r="M211" s="33">
        <f t="shared" si="78"/>
        <v>0</v>
      </c>
      <c r="N211" s="30">
        <f>(I-Service_Fee)/12*M211</f>
        <v>0</v>
      </c>
      <c r="O211" s="35">
        <f t="shared" si="73"/>
        <v>0</v>
      </c>
      <c r="P211" s="33">
        <f t="shared" si="86"/>
        <v>0</v>
      </c>
      <c r="Q211" s="30">
        <f>(I-Service_Fee)/12*P211</f>
        <v>0</v>
      </c>
      <c r="R211" s="34">
        <f t="shared" si="74"/>
        <v>0</v>
      </c>
      <c r="S211" s="33">
        <f t="shared" si="79"/>
        <v>31767342.886727657</v>
      </c>
      <c r="T211" s="30">
        <f>(I-Service_Fee)/12*S211</f>
        <v>198545.89304204783</v>
      </c>
      <c r="U211" s="35">
        <f t="shared" si="75"/>
        <v>598621.66222238122</v>
      </c>
      <c r="V211" s="34">
        <f t="shared" si="80"/>
        <v>37500000</v>
      </c>
      <c r="W211" s="30">
        <f>(I-Service_Fee)/12*V211</f>
        <v>234374.99999999997</v>
      </c>
      <c r="X211" s="35">
        <f t="shared" si="81"/>
        <v>0</v>
      </c>
      <c r="Y211" s="32"/>
      <c r="Z211" s="32">
        <f t="shared" si="87"/>
        <v>201</v>
      </c>
      <c r="AA211" s="32">
        <f t="shared" si="82"/>
        <v>0</v>
      </c>
      <c r="AB211" s="32">
        <f t="shared" si="83"/>
        <v>0</v>
      </c>
      <c r="AC211" s="32">
        <f t="shared" si="84"/>
        <v>797167.55526442907</v>
      </c>
      <c r="AD211" s="32">
        <f t="shared" si="85"/>
        <v>234374.99999999997</v>
      </c>
    </row>
    <row r="212" spans="1:30" ht="15.75" thickBot="1" x14ac:dyDescent="0.3">
      <c r="A212" s="7">
        <v>202</v>
      </c>
      <c r="B212" s="14">
        <f t="shared" si="76"/>
        <v>68668721.224505305</v>
      </c>
      <c r="C212" s="19">
        <f t="shared" si="77"/>
        <v>701786.16261922708</v>
      </c>
      <c r="D212" s="14">
        <f t="shared" si="66"/>
        <v>457791.47483003541</v>
      </c>
      <c r="E212" s="15">
        <f t="shared" si="67"/>
        <v>243994.68778919167</v>
      </c>
      <c r="F212" s="17">
        <f>IF(time&lt;=30,1-(1-$F$3*time/30)^(1/12),1-(1-$F$3)^(1/12))</f>
        <v>5.1430128318229462E-3</v>
      </c>
      <c r="G212" s="16">
        <f t="shared" si="68"/>
        <v>351909.24659230706</v>
      </c>
      <c r="H212" s="14">
        <f t="shared" si="69"/>
        <v>28611.96717687721</v>
      </c>
      <c r="I212" s="15">
        <f t="shared" si="70"/>
        <v>595903.93438149872</v>
      </c>
      <c r="J212" s="14">
        <f t="shared" si="71"/>
        <v>429179.50765315822</v>
      </c>
      <c r="K212" s="21">
        <f t="shared" si="72"/>
        <v>1025083.4420346569</v>
      </c>
      <c r="M212" s="33">
        <f t="shared" si="78"/>
        <v>0</v>
      </c>
      <c r="N212" s="30">
        <f>(I-Service_Fee)/12*M212</f>
        <v>0</v>
      </c>
      <c r="O212" s="35">
        <f t="shared" si="73"/>
        <v>0</v>
      </c>
      <c r="P212" s="33">
        <f t="shared" si="86"/>
        <v>0</v>
      </c>
      <c r="Q212" s="30">
        <f>(I-Service_Fee)/12*P212</f>
        <v>0</v>
      </c>
      <c r="R212" s="34">
        <f t="shared" si="74"/>
        <v>0</v>
      </c>
      <c r="S212" s="33">
        <f t="shared" si="79"/>
        <v>31168721.224505275</v>
      </c>
      <c r="T212" s="30">
        <f>(I-Service_Fee)/12*S212</f>
        <v>194804.50765315795</v>
      </c>
      <c r="U212" s="35">
        <f t="shared" si="75"/>
        <v>595903.93438149872</v>
      </c>
      <c r="V212" s="34">
        <f t="shared" si="80"/>
        <v>37500000</v>
      </c>
      <c r="W212" s="30">
        <f>(I-Service_Fee)/12*V212</f>
        <v>234374.99999999997</v>
      </c>
      <c r="X212" s="35">
        <f t="shared" si="81"/>
        <v>0</v>
      </c>
      <c r="Y212" s="32"/>
      <c r="Z212" s="32">
        <f t="shared" si="87"/>
        <v>202</v>
      </c>
      <c r="AA212" s="32">
        <f t="shared" si="82"/>
        <v>0</v>
      </c>
      <c r="AB212" s="32">
        <f t="shared" si="83"/>
        <v>0</v>
      </c>
      <c r="AC212" s="32">
        <f t="shared" si="84"/>
        <v>790708.44203465665</v>
      </c>
      <c r="AD212" s="32">
        <f t="shared" si="85"/>
        <v>234374.99999999997</v>
      </c>
    </row>
    <row r="213" spans="1:30" ht="15.75" thickBot="1" x14ac:dyDescent="0.3">
      <c r="A213" s="7">
        <v>203</v>
      </c>
      <c r="B213" s="14">
        <f t="shared" si="76"/>
        <v>68072817.290123805</v>
      </c>
      <c r="C213" s="19">
        <f t="shared" si="77"/>
        <v>698176.86737968063</v>
      </c>
      <c r="D213" s="14">
        <f t="shared" si="66"/>
        <v>453818.78193415876</v>
      </c>
      <c r="E213" s="15">
        <f t="shared" si="67"/>
        <v>244358.08544552187</v>
      </c>
      <c r="F213" s="17">
        <f>IF(time&lt;=30,1-(1-$F$3*time/30)^(1/12),1-(1-$F$3)^(1/12))</f>
        <v>5.1430128318229462E-3</v>
      </c>
      <c r="G213" s="16">
        <f t="shared" si="68"/>
        <v>348842.63605243963</v>
      </c>
      <c r="H213" s="14">
        <f t="shared" si="69"/>
        <v>28363.673870884919</v>
      </c>
      <c r="I213" s="15">
        <f t="shared" si="70"/>
        <v>593200.72149796155</v>
      </c>
      <c r="J213" s="14">
        <f t="shared" si="71"/>
        <v>425455.10806327383</v>
      </c>
      <c r="K213" s="21">
        <f t="shared" si="72"/>
        <v>1018655.8295612354</v>
      </c>
      <c r="M213" s="33">
        <f t="shared" si="78"/>
        <v>0</v>
      </c>
      <c r="N213" s="30">
        <f>(I-Service_Fee)/12*M213</f>
        <v>0</v>
      </c>
      <c r="O213" s="35">
        <f t="shared" si="73"/>
        <v>0</v>
      </c>
      <c r="P213" s="33">
        <f t="shared" si="86"/>
        <v>0</v>
      </c>
      <c r="Q213" s="30">
        <f>(I-Service_Fee)/12*P213</f>
        <v>0</v>
      </c>
      <c r="R213" s="34">
        <f t="shared" si="74"/>
        <v>0</v>
      </c>
      <c r="S213" s="33">
        <f t="shared" si="79"/>
        <v>30572817.290123776</v>
      </c>
      <c r="T213" s="30">
        <f>(I-Service_Fee)/12*S213</f>
        <v>191080.10806327357</v>
      </c>
      <c r="U213" s="35">
        <f t="shared" si="75"/>
        <v>593200.72149796155</v>
      </c>
      <c r="V213" s="34">
        <f t="shared" si="80"/>
        <v>37500000</v>
      </c>
      <c r="W213" s="30">
        <f>(I-Service_Fee)/12*V213</f>
        <v>234374.99999999997</v>
      </c>
      <c r="X213" s="35">
        <f t="shared" si="81"/>
        <v>0</v>
      </c>
      <c r="Y213" s="32"/>
      <c r="Z213" s="32">
        <f t="shared" si="87"/>
        <v>203</v>
      </c>
      <c r="AA213" s="32">
        <f t="shared" si="82"/>
        <v>0</v>
      </c>
      <c r="AB213" s="32">
        <f t="shared" si="83"/>
        <v>0</v>
      </c>
      <c r="AC213" s="32">
        <f t="shared" si="84"/>
        <v>784280.82956123515</v>
      </c>
      <c r="AD213" s="32">
        <f t="shared" si="85"/>
        <v>234374.99999999997</v>
      </c>
    </row>
    <row r="214" spans="1:30" ht="15.75" thickBot="1" x14ac:dyDescent="0.3">
      <c r="A214" s="7">
        <v>204</v>
      </c>
      <c r="B214" s="14">
        <f t="shared" si="76"/>
        <v>67479616.568625838</v>
      </c>
      <c r="C214" s="19">
        <f t="shared" si="77"/>
        <v>694586.1347918649</v>
      </c>
      <c r="D214" s="14">
        <f t="shared" si="66"/>
        <v>449864.11045750562</v>
      </c>
      <c r="E214" s="15">
        <f t="shared" si="67"/>
        <v>244722.02433435927</v>
      </c>
      <c r="F214" s="17">
        <f>IF(time&lt;=30,1-(1-$F$3*time/30)^(1/12),1-(1-$F$3)^(1/12))</f>
        <v>5.1430128318229462E-3</v>
      </c>
      <c r="G214" s="16">
        <f t="shared" si="68"/>
        <v>345789.9253875537</v>
      </c>
      <c r="H214" s="14">
        <f t="shared" si="69"/>
        <v>28116.506903594098</v>
      </c>
      <c r="I214" s="15">
        <f t="shared" si="70"/>
        <v>590511.94972191297</v>
      </c>
      <c r="J214" s="14">
        <f t="shared" si="71"/>
        <v>421747.60355391155</v>
      </c>
      <c r="K214" s="21">
        <f t="shared" si="72"/>
        <v>1012259.5532758245</v>
      </c>
      <c r="M214" s="33">
        <f t="shared" si="78"/>
        <v>0</v>
      </c>
      <c r="N214" s="30">
        <f>(I-Service_Fee)/12*M214</f>
        <v>0</v>
      </c>
      <c r="O214" s="35">
        <f t="shared" si="73"/>
        <v>0</v>
      </c>
      <c r="P214" s="33">
        <f t="shared" si="86"/>
        <v>0</v>
      </c>
      <c r="Q214" s="30">
        <f>(I-Service_Fee)/12*P214</f>
        <v>0</v>
      </c>
      <c r="R214" s="34">
        <f t="shared" si="74"/>
        <v>0</v>
      </c>
      <c r="S214" s="33">
        <f t="shared" si="79"/>
        <v>29979616.568625815</v>
      </c>
      <c r="T214" s="30">
        <f>(I-Service_Fee)/12*S214</f>
        <v>187372.60355391132</v>
      </c>
      <c r="U214" s="35">
        <f t="shared" si="75"/>
        <v>590511.94972191297</v>
      </c>
      <c r="V214" s="34">
        <f t="shared" si="80"/>
        <v>37500000</v>
      </c>
      <c r="W214" s="30">
        <f>(I-Service_Fee)/12*V214</f>
        <v>234374.99999999997</v>
      </c>
      <c r="X214" s="35">
        <f t="shared" si="81"/>
        <v>0</v>
      </c>
      <c r="Y214" s="32"/>
      <c r="Z214" s="32">
        <f t="shared" si="87"/>
        <v>204</v>
      </c>
      <c r="AA214" s="32">
        <f t="shared" si="82"/>
        <v>0</v>
      </c>
      <c r="AB214" s="32">
        <f t="shared" si="83"/>
        <v>0</v>
      </c>
      <c r="AC214" s="32">
        <f t="shared" si="84"/>
        <v>777884.55327582429</v>
      </c>
      <c r="AD214" s="32">
        <f t="shared" si="85"/>
        <v>234374.99999999997</v>
      </c>
    </row>
    <row r="215" spans="1:30" ht="15.75" thickBot="1" x14ac:dyDescent="0.3">
      <c r="A215" s="7">
        <v>205</v>
      </c>
      <c r="B215" s="14">
        <f t="shared" si="76"/>
        <v>66889104.618903928</v>
      </c>
      <c r="C215" s="19">
        <f t="shared" si="77"/>
        <v>691013.8693878242</v>
      </c>
      <c r="D215" s="14">
        <f t="shared" si="66"/>
        <v>445927.36412602622</v>
      </c>
      <c r="E215" s="15">
        <f t="shared" si="67"/>
        <v>245086.50526179798</v>
      </c>
      <c r="F215" s="17">
        <f>IF(time&lt;=30,1-(1-$F$3*time/30)^(1/12),1-(1-$F$3)^(1/12))</f>
        <v>5.1430128318229462E-3</v>
      </c>
      <c r="G215" s="16">
        <f t="shared" si="68"/>
        <v>342751.04032270232</v>
      </c>
      <c r="H215" s="14">
        <f t="shared" si="69"/>
        <v>27870.460257876635</v>
      </c>
      <c r="I215" s="15">
        <f t="shared" si="70"/>
        <v>587837.5455845003</v>
      </c>
      <c r="J215" s="14">
        <f t="shared" si="71"/>
        <v>418056.90386814962</v>
      </c>
      <c r="K215" s="21">
        <f t="shared" si="72"/>
        <v>1005894.4494526499</v>
      </c>
      <c r="M215" s="33">
        <f t="shared" si="78"/>
        <v>0</v>
      </c>
      <c r="N215" s="30">
        <f>(I-Service_Fee)/12*M215</f>
        <v>0</v>
      </c>
      <c r="O215" s="35">
        <f t="shared" si="73"/>
        <v>0</v>
      </c>
      <c r="P215" s="33">
        <f t="shared" si="86"/>
        <v>0</v>
      </c>
      <c r="Q215" s="30">
        <f>(I-Service_Fee)/12*P215</f>
        <v>0</v>
      </c>
      <c r="R215" s="34">
        <f t="shared" si="74"/>
        <v>0</v>
      </c>
      <c r="S215" s="33">
        <f t="shared" si="79"/>
        <v>29389104.618903901</v>
      </c>
      <c r="T215" s="30">
        <f>(I-Service_Fee)/12*S215</f>
        <v>183681.90386814935</v>
      </c>
      <c r="U215" s="35">
        <f t="shared" si="75"/>
        <v>587837.5455845003</v>
      </c>
      <c r="V215" s="34">
        <f t="shared" si="80"/>
        <v>37500000</v>
      </c>
      <c r="W215" s="30">
        <f>(I-Service_Fee)/12*V215</f>
        <v>234374.99999999997</v>
      </c>
      <c r="X215" s="35">
        <f t="shared" si="81"/>
        <v>0</v>
      </c>
      <c r="Y215" s="32"/>
      <c r="Z215" s="32">
        <f t="shared" si="87"/>
        <v>205</v>
      </c>
      <c r="AA215" s="32">
        <f t="shared" si="82"/>
        <v>0</v>
      </c>
      <c r="AB215" s="32">
        <f t="shared" si="83"/>
        <v>0</v>
      </c>
      <c r="AC215" s="32">
        <f t="shared" si="84"/>
        <v>771519.44945264969</v>
      </c>
      <c r="AD215" s="32">
        <f t="shared" si="85"/>
        <v>234374.99999999997</v>
      </c>
    </row>
    <row r="216" spans="1:30" ht="15.75" thickBot="1" x14ac:dyDescent="0.3">
      <c r="A216" s="7">
        <v>206</v>
      </c>
      <c r="B216" s="14">
        <f t="shared" si="76"/>
        <v>66301267.073319428</v>
      </c>
      <c r="C216" s="19">
        <f t="shared" si="77"/>
        <v>687459.97619059496</v>
      </c>
      <c r="D216" s="14">
        <f t="shared" si="66"/>
        <v>442008.44715546287</v>
      </c>
      <c r="E216" s="15">
        <f t="shared" si="67"/>
        <v>245451.52903513209</v>
      </c>
      <c r="F216" s="17">
        <f>IF(time&lt;=30,1-(1-$F$3*time/30)^(1/12),1-(1-$F$3)^(1/12))</f>
        <v>5.1430128318229462E-3</v>
      </c>
      <c r="G216" s="16">
        <f t="shared" si="68"/>
        <v>339725.90696078376</v>
      </c>
      <c r="H216" s="14">
        <f t="shared" si="69"/>
        <v>27625.527947216429</v>
      </c>
      <c r="I216" s="15">
        <f t="shared" si="70"/>
        <v>585177.4359959159</v>
      </c>
      <c r="J216" s="14">
        <f t="shared" si="71"/>
        <v>414382.91920824646</v>
      </c>
      <c r="K216" s="21">
        <f t="shared" si="72"/>
        <v>999560.35520416242</v>
      </c>
      <c r="M216" s="33">
        <f t="shared" si="78"/>
        <v>0</v>
      </c>
      <c r="N216" s="30">
        <f>(I-Service_Fee)/12*M216</f>
        <v>0</v>
      </c>
      <c r="O216" s="35">
        <f t="shared" si="73"/>
        <v>0</v>
      </c>
      <c r="P216" s="33">
        <f t="shared" si="86"/>
        <v>0</v>
      </c>
      <c r="Q216" s="30">
        <f>(I-Service_Fee)/12*P216</f>
        <v>0</v>
      </c>
      <c r="R216" s="34">
        <f t="shared" si="74"/>
        <v>0</v>
      </c>
      <c r="S216" s="33">
        <f t="shared" si="79"/>
        <v>28801267.073319402</v>
      </c>
      <c r="T216" s="30">
        <f>(I-Service_Fee)/12*S216</f>
        <v>180007.91920824625</v>
      </c>
      <c r="U216" s="35">
        <f t="shared" si="75"/>
        <v>585177.4359959159</v>
      </c>
      <c r="V216" s="34">
        <f t="shared" si="80"/>
        <v>37500000</v>
      </c>
      <c r="W216" s="30">
        <f>(I-Service_Fee)/12*V216</f>
        <v>234374.99999999997</v>
      </c>
      <c r="X216" s="35">
        <f t="shared" si="81"/>
        <v>0</v>
      </c>
      <c r="Y216" s="32"/>
      <c r="Z216" s="32">
        <f t="shared" si="87"/>
        <v>206</v>
      </c>
      <c r="AA216" s="32">
        <f t="shared" si="82"/>
        <v>0</v>
      </c>
      <c r="AB216" s="32">
        <f t="shared" si="83"/>
        <v>0</v>
      </c>
      <c r="AC216" s="32">
        <f t="shared" si="84"/>
        <v>765185.35520416219</v>
      </c>
      <c r="AD216" s="32">
        <f t="shared" si="85"/>
        <v>234374.99999999997</v>
      </c>
    </row>
    <row r="217" spans="1:30" ht="15.75" thickBot="1" x14ac:dyDescent="0.3">
      <c r="A217" s="7">
        <v>207</v>
      </c>
      <c r="B217" s="14">
        <f t="shared" si="76"/>
        <v>65716089.637323514</v>
      </c>
      <c r="C217" s="19">
        <f t="shared" si="77"/>
        <v>683924.36071168212</v>
      </c>
      <c r="D217" s="14">
        <f t="shared" si="66"/>
        <v>438107.26424882346</v>
      </c>
      <c r="E217" s="15">
        <f t="shared" si="67"/>
        <v>245817.09646285867</v>
      </c>
      <c r="F217" s="17">
        <f>IF(time&lt;=30,1-(1-$F$3*time/30)^(1/12),1-(1-$F$3)^(1/12))</f>
        <v>5.1430128318229462E-3</v>
      </c>
      <c r="G217" s="16">
        <f t="shared" si="68"/>
        <v>336714.4517805918</v>
      </c>
      <c r="H217" s="14">
        <f t="shared" si="69"/>
        <v>27381.704015551466</v>
      </c>
      <c r="I217" s="15">
        <f t="shared" si="70"/>
        <v>582531.54824345047</v>
      </c>
      <c r="J217" s="14">
        <f t="shared" si="71"/>
        <v>410725.56023327197</v>
      </c>
      <c r="K217" s="21">
        <f t="shared" si="72"/>
        <v>993257.10847672238</v>
      </c>
      <c r="M217" s="33">
        <f t="shared" si="78"/>
        <v>0</v>
      </c>
      <c r="N217" s="30">
        <f>(I-Service_Fee)/12*M217</f>
        <v>0</v>
      </c>
      <c r="O217" s="35">
        <f t="shared" si="73"/>
        <v>0</v>
      </c>
      <c r="P217" s="33">
        <f t="shared" si="86"/>
        <v>0</v>
      </c>
      <c r="Q217" s="30">
        <f>(I-Service_Fee)/12*P217</f>
        <v>0</v>
      </c>
      <c r="R217" s="34">
        <f t="shared" si="74"/>
        <v>0</v>
      </c>
      <c r="S217" s="33">
        <f t="shared" si="79"/>
        <v>28216089.637323484</v>
      </c>
      <c r="T217" s="30">
        <f>(I-Service_Fee)/12*S217</f>
        <v>176350.56023327177</v>
      </c>
      <c r="U217" s="35">
        <f t="shared" si="75"/>
        <v>582531.54824345047</v>
      </c>
      <c r="V217" s="34">
        <f t="shared" si="80"/>
        <v>37500000</v>
      </c>
      <c r="W217" s="30">
        <f>(I-Service_Fee)/12*V217</f>
        <v>234374.99999999997</v>
      </c>
      <c r="X217" s="35">
        <f t="shared" si="81"/>
        <v>0</v>
      </c>
      <c r="Y217" s="32"/>
      <c r="Z217" s="32">
        <f t="shared" si="87"/>
        <v>207</v>
      </c>
      <c r="AA217" s="32">
        <f t="shared" si="82"/>
        <v>0</v>
      </c>
      <c r="AB217" s="32">
        <f t="shared" si="83"/>
        <v>0</v>
      </c>
      <c r="AC217" s="32">
        <f t="shared" si="84"/>
        <v>758882.10847672226</v>
      </c>
      <c r="AD217" s="32">
        <f t="shared" si="85"/>
        <v>234374.99999999997</v>
      </c>
    </row>
    <row r="218" spans="1:30" ht="15.75" thickBot="1" x14ac:dyDescent="0.3">
      <c r="A218" s="7">
        <v>208</v>
      </c>
      <c r="B218" s="14">
        <f t="shared" si="76"/>
        <v>65133558.089080065</v>
      </c>
      <c r="C218" s="19">
        <f t="shared" si="77"/>
        <v>680406.9289485456</v>
      </c>
      <c r="D218" s="14">
        <f t="shared" si="66"/>
        <v>434223.72059386712</v>
      </c>
      <c r="E218" s="15">
        <f t="shared" si="67"/>
        <v>246183.20835467847</v>
      </c>
      <c r="F218" s="17">
        <f>IF(time&lt;=30,1-(1-$F$3*time/30)^(1/12),1-(1-$F$3)^(1/12))</f>
        <v>5.1430128318229462E-3</v>
      </c>
      <c r="G218" s="16">
        <f t="shared" si="68"/>
        <v>333716.60163487657</v>
      </c>
      <c r="H218" s="14">
        <f t="shared" si="69"/>
        <v>27138.982537116695</v>
      </c>
      <c r="I218" s="15">
        <f t="shared" si="70"/>
        <v>579899.80998955504</v>
      </c>
      <c r="J218" s="14">
        <f t="shared" si="71"/>
        <v>407084.73805675044</v>
      </c>
      <c r="K218" s="21">
        <f t="shared" si="72"/>
        <v>986984.54804630554</v>
      </c>
      <c r="M218" s="33">
        <f t="shared" si="78"/>
        <v>0</v>
      </c>
      <c r="N218" s="30">
        <f>(I-Service_Fee)/12*M218</f>
        <v>0</v>
      </c>
      <c r="O218" s="35">
        <f t="shared" si="73"/>
        <v>0</v>
      </c>
      <c r="P218" s="33">
        <f t="shared" si="86"/>
        <v>0</v>
      </c>
      <c r="Q218" s="30">
        <f>(I-Service_Fee)/12*P218</f>
        <v>0</v>
      </c>
      <c r="R218" s="34">
        <f t="shared" si="74"/>
        <v>0</v>
      </c>
      <c r="S218" s="33">
        <f t="shared" si="79"/>
        <v>27633558.089080032</v>
      </c>
      <c r="T218" s="30">
        <f>(I-Service_Fee)/12*S218</f>
        <v>172709.73805675018</v>
      </c>
      <c r="U218" s="35">
        <f t="shared" si="75"/>
        <v>579899.80998955504</v>
      </c>
      <c r="V218" s="34">
        <f t="shared" si="80"/>
        <v>37500000</v>
      </c>
      <c r="W218" s="30">
        <f>(I-Service_Fee)/12*V218</f>
        <v>234374.99999999997</v>
      </c>
      <c r="X218" s="35">
        <f t="shared" si="81"/>
        <v>0</v>
      </c>
      <c r="Y218" s="32"/>
      <c r="Z218" s="32">
        <f t="shared" si="87"/>
        <v>208</v>
      </c>
      <c r="AA218" s="32">
        <f t="shared" si="82"/>
        <v>0</v>
      </c>
      <c r="AB218" s="32">
        <f t="shared" si="83"/>
        <v>0</v>
      </c>
      <c r="AC218" s="32">
        <f t="shared" si="84"/>
        <v>752609.54804630519</v>
      </c>
      <c r="AD218" s="32">
        <f t="shared" si="85"/>
        <v>234374.99999999997</v>
      </c>
    </row>
    <row r="219" spans="1:30" ht="15.75" thickBot="1" x14ac:dyDescent="0.3">
      <c r="A219" s="7">
        <v>209</v>
      </c>
      <c r="B219" s="14">
        <f t="shared" si="76"/>
        <v>64553658.279090509</v>
      </c>
      <c r="C219" s="19">
        <f t="shared" si="77"/>
        <v>676907.5873821018</v>
      </c>
      <c r="D219" s="14">
        <f t="shared" si="66"/>
        <v>430357.72186060343</v>
      </c>
      <c r="E219" s="15">
        <f t="shared" si="67"/>
        <v>246549.86552149837</v>
      </c>
      <c r="F219" s="17">
        <f>IF(time&lt;=30,1-(1-$F$3*time/30)^(1/12),1-(1-$F$3)^(1/12))</f>
        <v>5.1430128318229462E-3</v>
      </c>
      <c r="G219" s="16">
        <f t="shared" si="68"/>
        <v>330732.28374841477</v>
      </c>
      <c r="H219" s="14">
        <f t="shared" si="69"/>
        <v>26897.357616287714</v>
      </c>
      <c r="I219" s="15">
        <f t="shared" si="70"/>
        <v>577282.14926991309</v>
      </c>
      <c r="J219" s="14">
        <f t="shared" si="71"/>
        <v>403460.36424431572</v>
      </c>
      <c r="K219" s="21">
        <f t="shared" si="72"/>
        <v>980742.51351422886</v>
      </c>
      <c r="M219" s="33">
        <f t="shared" si="78"/>
        <v>0</v>
      </c>
      <c r="N219" s="30">
        <f>(I-Service_Fee)/12*M219</f>
        <v>0</v>
      </c>
      <c r="O219" s="35">
        <f t="shared" si="73"/>
        <v>0</v>
      </c>
      <c r="P219" s="33">
        <f t="shared" si="86"/>
        <v>0</v>
      </c>
      <c r="Q219" s="30">
        <f>(I-Service_Fee)/12*P219</f>
        <v>0</v>
      </c>
      <c r="R219" s="34">
        <f t="shared" si="74"/>
        <v>0</v>
      </c>
      <c r="S219" s="33">
        <f t="shared" si="79"/>
        <v>27053658.279090475</v>
      </c>
      <c r="T219" s="30">
        <f>(I-Service_Fee)/12*S219</f>
        <v>169085.36424431545</v>
      </c>
      <c r="U219" s="35">
        <f t="shared" si="75"/>
        <v>577282.14926991309</v>
      </c>
      <c r="V219" s="34">
        <f t="shared" si="80"/>
        <v>37500000</v>
      </c>
      <c r="W219" s="30">
        <f>(I-Service_Fee)/12*V219</f>
        <v>234374.99999999997</v>
      </c>
      <c r="X219" s="35">
        <f t="shared" si="81"/>
        <v>0</v>
      </c>
      <c r="Y219" s="32"/>
      <c r="Z219" s="32">
        <f t="shared" si="87"/>
        <v>209</v>
      </c>
      <c r="AA219" s="32">
        <f t="shared" si="82"/>
        <v>0</v>
      </c>
      <c r="AB219" s="32">
        <f t="shared" si="83"/>
        <v>0</v>
      </c>
      <c r="AC219" s="32">
        <f t="shared" si="84"/>
        <v>746367.51351422851</v>
      </c>
      <c r="AD219" s="32">
        <f t="shared" si="85"/>
        <v>234374.99999999997</v>
      </c>
    </row>
    <row r="220" spans="1:30" ht="15.75" thickBot="1" x14ac:dyDescent="0.3">
      <c r="A220" s="7">
        <v>210</v>
      </c>
      <c r="B220" s="14">
        <f t="shared" si="76"/>
        <v>63976376.129820593</v>
      </c>
      <c r="C220" s="19">
        <f t="shared" si="77"/>
        <v>673426.24297423742</v>
      </c>
      <c r="D220" s="14">
        <f t="shared" si="66"/>
        <v>426509.17419880396</v>
      </c>
      <c r="E220" s="15">
        <f t="shared" si="67"/>
        <v>246917.06877543346</v>
      </c>
      <c r="F220" s="17">
        <f>IF(time&lt;=30,1-(1-$F$3*time/30)^(1/12),1-(1-$F$3)^(1/12))</f>
        <v>5.1430128318229462E-3</v>
      </c>
      <c r="G220" s="16">
        <f t="shared" si="68"/>
        <v>327761.42571609042</v>
      </c>
      <c r="H220" s="14">
        <f t="shared" si="69"/>
        <v>26656.823387425247</v>
      </c>
      <c r="I220" s="15">
        <f t="shared" si="70"/>
        <v>574678.49449152383</v>
      </c>
      <c r="J220" s="14">
        <f t="shared" si="71"/>
        <v>399852.35081137868</v>
      </c>
      <c r="K220" s="21">
        <f t="shared" si="72"/>
        <v>974530.84530290251</v>
      </c>
      <c r="M220" s="33">
        <f t="shared" si="78"/>
        <v>0</v>
      </c>
      <c r="N220" s="30">
        <f>(I-Service_Fee)/12*M220</f>
        <v>0</v>
      </c>
      <c r="O220" s="35">
        <f t="shared" si="73"/>
        <v>0</v>
      </c>
      <c r="P220" s="33">
        <f t="shared" si="86"/>
        <v>0</v>
      </c>
      <c r="Q220" s="30">
        <f>(I-Service_Fee)/12*P220</f>
        <v>0</v>
      </c>
      <c r="R220" s="34">
        <f t="shared" si="74"/>
        <v>0</v>
      </c>
      <c r="S220" s="33">
        <f t="shared" si="79"/>
        <v>26476376.129820563</v>
      </c>
      <c r="T220" s="30">
        <f>(I-Service_Fee)/12*S220</f>
        <v>165477.35081137851</v>
      </c>
      <c r="U220" s="35">
        <f t="shared" si="75"/>
        <v>574678.49449152383</v>
      </c>
      <c r="V220" s="34">
        <f t="shared" si="80"/>
        <v>37500000</v>
      </c>
      <c r="W220" s="30">
        <f>(I-Service_Fee)/12*V220</f>
        <v>234374.99999999997</v>
      </c>
      <c r="X220" s="35">
        <f t="shared" si="81"/>
        <v>0</v>
      </c>
      <c r="Y220" s="32"/>
      <c r="Z220" s="32">
        <f t="shared" si="87"/>
        <v>210</v>
      </c>
      <c r="AA220" s="32">
        <f t="shared" si="82"/>
        <v>0</v>
      </c>
      <c r="AB220" s="32">
        <f t="shared" si="83"/>
        <v>0</v>
      </c>
      <c r="AC220" s="32">
        <f t="shared" si="84"/>
        <v>740155.84530290239</v>
      </c>
      <c r="AD220" s="32">
        <f t="shared" si="85"/>
        <v>234374.99999999997</v>
      </c>
    </row>
    <row r="221" spans="1:30" ht="15.75" thickBot="1" x14ac:dyDescent="0.3">
      <c r="A221" s="7">
        <v>211</v>
      </c>
      <c r="B221" s="14">
        <f t="shared" si="76"/>
        <v>63401697.635329068</v>
      </c>
      <c r="C221" s="19">
        <f t="shared" si="77"/>
        <v>669962.80316533463</v>
      </c>
      <c r="D221" s="14">
        <f t="shared" si="66"/>
        <v>422677.98423552717</v>
      </c>
      <c r="E221" s="15">
        <f t="shared" si="67"/>
        <v>247284.81892980746</v>
      </c>
      <c r="F221" s="17">
        <f>IF(time&lt;=30,1-(1-$F$3*time/30)^(1/12),1-(1-$F$3)^(1/12))</f>
        <v>5.1430128318229462E-3</v>
      </c>
      <c r="G221" s="16">
        <f t="shared" si="68"/>
        <v>324803.95550098491</v>
      </c>
      <c r="H221" s="14">
        <f t="shared" si="69"/>
        <v>26417.374014720448</v>
      </c>
      <c r="I221" s="15">
        <f t="shared" si="70"/>
        <v>572088.77443079231</v>
      </c>
      <c r="J221" s="14">
        <f t="shared" si="71"/>
        <v>396260.61022080673</v>
      </c>
      <c r="K221" s="21">
        <f t="shared" si="72"/>
        <v>968349.38465159899</v>
      </c>
      <c r="M221" s="33">
        <f t="shared" si="78"/>
        <v>0</v>
      </c>
      <c r="N221" s="30">
        <f>(I-Service_Fee)/12*M221</f>
        <v>0</v>
      </c>
      <c r="O221" s="35">
        <f t="shared" si="73"/>
        <v>0</v>
      </c>
      <c r="P221" s="33">
        <f t="shared" si="86"/>
        <v>0</v>
      </c>
      <c r="Q221" s="30">
        <f>(I-Service_Fee)/12*P221</f>
        <v>0</v>
      </c>
      <c r="R221" s="34">
        <f t="shared" si="74"/>
        <v>0</v>
      </c>
      <c r="S221" s="33">
        <f t="shared" si="79"/>
        <v>25901697.635329038</v>
      </c>
      <c r="T221" s="30">
        <f>(I-Service_Fee)/12*S221</f>
        <v>161885.61022080647</v>
      </c>
      <c r="U221" s="35">
        <f t="shared" si="75"/>
        <v>572088.77443079231</v>
      </c>
      <c r="V221" s="34">
        <f t="shared" si="80"/>
        <v>37500000</v>
      </c>
      <c r="W221" s="30">
        <f>(I-Service_Fee)/12*V221</f>
        <v>234374.99999999997</v>
      </c>
      <c r="X221" s="35">
        <f t="shared" si="81"/>
        <v>0</v>
      </c>
      <c r="Y221" s="32"/>
      <c r="Z221" s="32">
        <f t="shared" si="87"/>
        <v>211</v>
      </c>
      <c r="AA221" s="32">
        <f t="shared" si="82"/>
        <v>0</v>
      </c>
      <c r="AB221" s="32">
        <f t="shared" si="83"/>
        <v>0</v>
      </c>
      <c r="AC221" s="32">
        <f t="shared" si="84"/>
        <v>733974.38465159875</v>
      </c>
      <c r="AD221" s="32">
        <f t="shared" si="85"/>
        <v>234374.99999999997</v>
      </c>
    </row>
    <row r="222" spans="1:30" ht="15.75" thickBot="1" x14ac:dyDescent="0.3">
      <c r="A222" s="7">
        <v>212</v>
      </c>
      <c r="B222" s="14">
        <f t="shared" si="76"/>
        <v>62829608.860898279</v>
      </c>
      <c r="C222" s="19">
        <f t="shared" si="77"/>
        <v>666517.17587181123</v>
      </c>
      <c r="D222" s="14">
        <f t="shared" si="66"/>
        <v>418864.05907265522</v>
      </c>
      <c r="E222" s="15">
        <f t="shared" si="67"/>
        <v>247653.11679915601</v>
      </c>
      <c r="F222" s="17">
        <f>IF(time&lt;=30,1-(1-$F$3*time/30)^(1/12),1-(1-$F$3)^(1/12))</f>
        <v>5.1430128318229462E-3</v>
      </c>
      <c r="G222" s="16">
        <f t="shared" si="68"/>
        <v>321859.80143247754</v>
      </c>
      <c r="H222" s="14">
        <f t="shared" si="69"/>
        <v>26179.003692040951</v>
      </c>
      <c r="I222" s="15">
        <f t="shared" si="70"/>
        <v>569512.91823163349</v>
      </c>
      <c r="J222" s="14">
        <f t="shared" si="71"/>
        <v>392685.05538061424</v>
      </c>
      <c r="K222" s="21">
        <f t="shared" si="72"/>
        <v>962197.97361224773</v>
      </c>
      <c r="M222" s="33">
        <f t="shared" si="78"/>
        <v>0</v>
      </c>
      <c r="N222" s="30">
        <f>(I-Service_Fee)/12*M222</f>
        <v>0</v>
      </c>
      <c r="O222" s="35">
        <f t="shared" si="73"/>
        <v>0</v>
      </c>
      <c r="P222" s="33">
        <f t="shared" si="86"/>
        <v>0</v>
      </c>
      <c r="Q222" s="30">
        <f>(I-Service_Fee)/12*P222</f>
        <v>0</v>
      </c>
      <c r="R222" s="34">
        <f t="shared" si="74"/>
        <v>0</v>
      </c>
      <c r="S222" s="33">
        <f t="shared" si="79"/>
        <v>25329608.860898245</v>
      </c>
      <c r="T222" s="30">
        <f>(I-Service_Fee)/12*S222</f>
        <v>158310.05538061401</v>
      </c>
      <c r="U222" s="35">
        <f t="shared" si="75"/>
        <v>569512.91823163349</v>
      </c>
      <c r="V222" s="34">
        <f t="shared" si="80"/>
        <v>37500000</v>
      </c>
      <c r="W222" s="30">
        <f>(I-Service_Fee)/12*V222</f>
        <v>234374.99999999997</v>
      </c>
      <c r="X222" s="35">
        <f t="shared" si="81"/>
        <v>0</v>
      </c>
      <c r="Y222" s="32"/>
      <c r="Z222" s="32">
        <f t="shared" si="87"/>
        <v>212</v>
      </c>
      <c r="AA222" s="32">
        <f t="shared" si="82"/>
        <v>0</v>
      </c>
      <c r="AB222" s="32">
        <f t="shared" si="83"/>
        <v>0</v>
      </c>
      <c r="AC222" s="32">
        <f t="shared" si="84"/>
        <v>727822.9736122475</v>
      </c>
      <c r="AD222" s="32">
        <f t="shared" si="85"/>
        <v>234374.99999999997</v>
      </c>
    </row>
    <row r="223" spans="1:30" ht="15.75" thickBot="1" x14ac:dyDescent="0.3">
      <c r="A223" s="7">
        <v>213</v>
      </c>
      <c r="B223" s="14">
        <f t="shared" si="76"/>
        <v>62260095.942666642</v>
      </c>
      <c r="C223" s="19">
        <f t="shared" si="77"/>
        <v>663089.26948367211</v>
      </c>
      <c r="D223" s="14">
        <f t="shared" si="66"/>
        <v>415067.30628444429</v>
      </c>
      <c r="E223" s="15">
        <f t="shared" si="67"/>
        <v>248021.96319922782</v>
      </c>
      <c r="F223" s="17">
        <f>IF(time&lt;=30,1-(1-$F$3*time/30)^(1/12),1-(1-$F$3)^(1/12))</f>
        <v>5.1430128318229462E-3</v>
      </c>
      <c r="G223" s="16">
        <f t="shared" si="68"/>
        <v>318928.89220435475</v>
      </c>
      <c r="H223" s="14">
        <f t="shared" si="69"/>
        <v>25941.706642777772</v>
      </c>
      <c r="I223" s="15">
        <f t="shared" si="70"/>
        <v>566950.85540358257</v>
      </c>
      <c r="J223" s="14">
        <f t="shared" si="71"/>
        <v>389125.59964166651</v>
      </c>
      <c r="K223" s="21">
        <f t="shared" si="72"/>
        <v>956076.45504524908</v>
      </c>
      <c r="M223" s="33">
        <f t="shared" si="78"/>
        <v>0</v>
      </c>
      <c r="N223" s="30">
        <f>(I-Service_Fee)/12*M223</f>
        <v>0</v>
      </c>
      <c r="O223" s="35">
        <f t="shared" si="73"/>
        <v>0</v>
      </c>
      <c r="P223" s="33">
        <f t="shared" si="86"/>
        <v>0</v>
      </c>
      <c r="Q223" s="30">
        <f>(I-Service_Fee)/12*P223</f>
        <v>0</v>
      </c>
      <c r="R223" s="34">
        <f t="shared" si="74"/>
        <v>0</v>
      </c>
      <c r="S223" s="33">
        <f t="shared" si="79"/>
        <v>24760095.942666613</v>
      </c>
      <c r="T223" s="30">
        <f>(I-Service_Fee)/12*S223</f>
        <v>154750.59964166631</v>
      </c>
      <c r="U223" s="35">
        <f t="shared" si="75"/>
        <v>566950.85540358257</v>
      </c>
      <c r="V223" s="34">
        <f t="shared" si="80"/>
        <v>37500000</v>
      </c>
      <c r="W223" s="30">
        <f>(I-Service_Fee)/12*V223</f>
        <v>234374.99999999997</v>
      </c>
      <c r="X223" s="35">
        <f t="shared" si="81"/>
        <v>0</v>
      </c>
      <c r="Y223" s="32"/>
      <c r="Z223" s="32">
        <f t="shared" si="87"/>
        <v>213</v>
      </c>
      <c r="AA223" s="32">
        <f t="shared" si="82"/>
        <v>0</v>
      </c>
      <c r="AB223" s="32">
        <f t="shared" si="83"/>
        <v>0</v>
      </c>
      <c r="AC223" s="32">
        <f t="shared" si="84"/>
        <v>721701.45504524885</v>
      </c>
      <c r="AD223" s="32">
        <f t="shared" si="85"/>
        <v>234374.99999999997</v>
      </c>
    </row>
    <row r="224" spans="1:30" ht="15.75" thickBot="1" x14ac:dyDescent="0.3">
      <c r="A224" s="7">
        <v>214</v>
      </c>
      <c r="B224" s="14">
        <f t="shared" si="76"/>
        <v>61693145.087263063</v>
      </c>
      <c r="C224" s="19">
        <f t="shared" si="77"/>
        <v>659678.99286207347</v>
      </c>
      <c r="D224" s="14">
        <f t="shared" si="66"/>
        <v>411287.63391508709</v>
      </c>
      <c r="E224" s="15">
        <f t="shared" si="67"/>
        <v>248391.35894698638</v>
      </c>
      <c r="F224" s="17">
        <f>IF(time&lt;=30,1-(1-$F$3*time/30)^(1/12),1-(1-$F$3)^(1/12))</f>
        <v>5.1430128318229462E-3</v>
      </c>
      <c r="G224" s="16">
        <f t="shared" si="68"/>
        <v>316011.15687293041</v>
      </c>
      <c r="H224" s="14">
        <f t="shared" si="69"/>
        <v>25705.477119692947</v>
      </c>
      <c r="I224" s="15">
        <f t="shared" si="70"/>
        <v>564402.51581991673</v>
      </c>
      <c r="J224" s="14">
        <f t="shared" si="71"/>
        <v>385582.15679539414</v>
      </c>
      <c r="K224" s="21">
        <f t="shared" si="72"/>
        <v>949984.67261531088</v>
      </c>
      <c r="M224" s="33">
        <f t="shared" si="78"/>
        <v>0</v>
      </c>
      <c r="N224" s="30">
        <f>(I-Service_Fee)/12*M224</f>
        <v>0</v>
      </c>
      <c r="O224" s="35">
        <f t="shared" si="73"/>
        <v>0</v>
      </c>
      <c r="P224" s="33">
        <f t="shared" si="86"/>
        <v>0</v>
      </c>
      <c r="Q224" s="30">
        <f>(I-Service_Fee)/12*P224</f>
        <v>0</v>
      </c>
      <c r="R224" s="34">
        <f t="shared" si="74"/>
        <v>0</v>
      </c>
      <c r="S224" s="33">
        <f t="shared" si="79"/>
        <v>24193145.087263029</v>
      </c>
      <c r="T224" s="30">
        <f>(I-Service_Fee)/12*S224</f>
        <v>151207.15679539391</v>
      </c>
      <c r="U224" s="35">
        <f t="shared" si="75"/>
        <v>564402.51581991673</v>
      </c>
      <c r="V224" s="34">
        <f t="shared" si="80"/>
        <v>37500000</v>
      </c>
      <c r="W224" s="30">
        <f>(I-Service_Fee)/12*V224</f>
        <v>234374.99999999997</v>
      </c>
      <c r="X224" s="35">
        <f t="shared" si="81"/>
        <v>0</v>
      </c>
      <c r="Y224" s="32"/>
      <c r="Z224" s="32">
        <f t="shared" si="87"/>
        <v>214</v>
      </c>
      <c r="AA224" s="32">
        <f t="shared" si="82"/>
        <v>0</v>
      </c>
      <c r="AB224" s="32">
        <f t="shared" si="83"/>
        <v>0</v>
      </c>
      <c r="AC224" s="32">
        <f t="shared" si="84"/>
        <v>715609.67261531064</v>
      </c>
      <c r="AD224" s="32">
        <f t="shared" si="85"/>
        <v>234374.99999999997</v>
      </c>
    </row>
    <row r="225" spans="1:30" ht="15.75" thickBot="1" x14ac:dyDescent="0.3">
      <c r="A225" s="7">
        <v>215</v>
      </c>
      <c r="B225" s="14">
        <f t="shared" si="76"/>
        <v>61128742.571443148</v>
      </c>
      <c r="C225" s="19">
        <f t="shared" si="77"/>
        <v>656286.25533689989</v>
      </c>
      <c r="D225" s="14">
        <f t="shared" si="66"/>
        <v>407524.95047628769</v>
      </c>
      <c r="E225" s="15">
        <f t="shared" si="67"/>
        <v>248761.3048606122</v>
      </c>
      <c r="F225" s="17">
        <f>IF(time&lt;=30,1-(1-$F$3*time/30)^(1/12),1-(1-$F$3)^(1/12))</f>
        <v>5.1430128318229462E-3</v>
      </c>
      <c r="G225" s="16">
        <f t="shared" si="68"/>
        <v>313106.52485517453</v>
      </c>
      <c r="H225" s="14">
        <f t="shared" si="69"/>
        <v>25470.309404767977</v>
      </c>
      <c r="I225" s="15">
        <f t="shared" si="70"/>
        <v>561867.82971578673</v>
      </c>
      <c r="J225" s="14">
        <f t="shared" si="71"/>
        <v>382054.6410715197</v>
      </c>
      <c r="K225" s="21">
        <f t="shared" si="72"/>
        <v>943922.47078730643</v>
      </c>
      <c r="M225" s="33">
        <f t="shared" si="78"/>
        <v>0</v>
      </c>
      <c r="N225" s="30">
        <f>(I-Service_Fee)/12*M225</f>
        <v>0</v>
      </c>
      <c r="O225" s="35">
        <f t="shared" si="73"/>
        <v>0</v>
      </c>
      <c r="P225" s="33">
        <f t="shared" si="86"/>
        <v>0</v>
      </c>
      <c r="Q225" s="30">
        <f>(I-Service_Fee)/12*P225</f>
        <v>0</v>
      </c>
      <c r="R225" s="34">
        <f t="shared" si="74"/>
        <v>0</v>
      </c>
      <c r="S225" s="33">
        <f t="shared" si="79"/>
        <v>23628742.571443111</v>
      </c>
      <c r="T225" s="30">
        <f>(I-Service_Fee)/12*S225</f>
        <v>147679.64107151944</v>
      </c>
      <c r="U225" s="35">
        <f t="shared" si="75"/>
        <v>561867.82971578673</v>
      </c>
      <c r="V225" s="34">
        <f t="shared" si="80"/>
        <v>37500000</v>
      </c>
      <c r="W225" s="30">
        <f>(I-Service_Fee)/12*V225</f>
        <v>234374.99999999997</v>
      </c>
      <c r="X225" s="35">
        <f t="shared" si="81"/>
        <v>0</v>
      </c>
      <c r="Y225" s="32"/>
      <c r="Z225" s="32">
        <f t="shared" si="87"/>
        <v>215</v>
      </c>
      <c r="AA225" s="32">
        <f t="shared" si="82"/>
        <v>0</v>
      </c>
      <c r="AB225" s="32">
        <f t="shared" si="83"/>
        <v>0</v>
      </c>
      <c r="AC225" s="32">
        <f t="shared" si="84"/>
        <v>709547.4707873062</v>
      </c>
      <c r="AD225" s="32">
        <f t="shared" si="85"/>
        <v>234374.99999999997</v>
      </c>
    </row>
    <row r="226" spans="1:30" ht="15.75" thickBot="1" x14ac:dyDescent="0.3">
      <c r="A226" s="7">
        <v>216</v>
      </c>
      <c r="B226" s="14">
        <f t="shared" si="76"/>
        <v>60566874.74172736</v>
      </c>
      <c r="C226" s="19">
        <f t="shared" si="77"/>
        <v>652910.96670435299</v>
      </c>
      <c r="D226" s="14">
        <f t="shared" si="66"/>
        <v>403779.16494484909</v>
      </c>
      <c r="E226" s="15">
        <f t="shared" si="67"/>
        <v>249131.8017595039</v>
      </c>
      <c r="F226" s="17">
        <f>IF(time&lt;=30,1-(1-$F$3*time/30)^(1/12),1-(1-$F$3)^(1/12))</f>
        <v>5.1430128318229462E-3</v>
      </c>
      <c r="G226" s="16">
        <f t="shared" si="68"/>
        <v>310214.92592685262</v>
      </c>
      <c r="H226" s="14">
        <f t="shared" si="69"/>
        <v>25236.197809053065</v>
      </c>
      <c r="I226" s="15">
        <f t="shared" si="70"/>
        <v>559346.72768635652</v>
      </c>
      <c r="J226" s="14">
        <f t="shared" si="71"/>
        <v>378542.96713579603</v>
      </c>
      <c r="K226" s="21">
        <f t="shared" si="72"/>
        <v>937889.69482215261</v>
      </c>
      <c r="M226" s="33">
        <f t="shared" si="78"/>
        <v>0</v>
      </c>
      <c r="N226" s="30">
        <f>(I-Service_Fee)/12*M226</f>
        <v>0</v>
      </c>
      <c r="O226" s="35">
        <f t="shared" si="73"/>
        <v>0</v>
      </c>
      <c r="P226" s="33">
        <f t="shared" si="86"/>
        <v>0</v>
      </c>
      <c r="Q226" s="30">
        <f>(I-Service_Fee)/12*P226</f>
        <v>0</v>
      </c>
      <c r="R226" s="34">
        <f t="shared" si="74"/>
        <v>0</v>
      </c>
      <c r="S226" s="33">
        <f t="shared" si="79"/>
        <v>23066874.741727322</v>
      </c>
      <c r="T226" s="30">
        <f>(I-Service_Fee)/12*S226</f>
        <v>144167.96713579574</v>
      </c>
      <c r="U226" s="35">
        <f t="shared" si="75"/>
        <v>559346.72768635652</v>
      </c>
      <c r="V226" s="34">
        <f t="shared" si="80"/>
        <v>37500000</v>
      </c>
      <c r="W226" s="30">
        <f>(I-Service_Fee)/12*V226</f>
        <v>234374.99999999997</v>
      </c>
      <c r="X226" s="35">
        <f t="shared" si="81"/>
        <v>0</v>
      </c>
      <c r="Y226" s="32"/>
      <c r="Z226" s="32">
        <f t="shared" si="87"/>
        <v>216</v>
      </c>
      <c r="AA226" s="32">
        <f t="shared" si="82"/>
        <v>0</v>
      </c>
      <c r="AB226" s="32">
        <f t="shared" si="83"/>
        <v>0</v>
      </c>
      <c r="AC226" s="32">
        <f t="shared" si="84"/>
        <v>703514.69482215226</v>
      </c>
      <c r="AD226" s="32">
        <f t="shared" si="85"/>
        <v>234374.99999999997</v>
      </c>
    </row>
    <row r="227" spans="1:30" ht="15.75" thickBot="1" x14ac:dyDescent="0.3">
      <c r="A227" s="7">
        <v>217</v>
      </c>
      <c r="B227" s="14">
        <f t="shared" si="76"/>
        <v>60007528.014041007</v>
      </c>
      <c r="C227" s="19">
        <f t="shared" si="77"/>
        <v>649553.03722455481</v>
      </c>
      <c r="D227" s="14">
        <f t="shared" si="66"/>
        <v>400050.18676027341</v>
      </c>
      <c r="E227" s="15">
        <f t="shared" si="67"/>
        <v>249502.85046428139</v>
      </c>
      <c r="F227" s="17">
        <f>IF(time&lt;=30,1-(1-$F$3*time/30)^(1/12),1-(1-$F$3)^(1/12))</f>
        <v>5.1430128318229462E-3</v>
      </c>
      <c r="G227" s="16">
        <f t="shared" si="68"/>
        <v>307336.2902206736</v>
      </c>
      <c r="H227" s="14">
        <f t="shared" si="69"/>
        <v>25003.136672517085</v>
      </c>
      <c r="I227" s="15">
        <f t="shared" si="70"/>
        <v>556839.14068495505</v>
      </c>
      <c r="J227" s="14">
        <f t="shared" si="71"/>
        <v>375047.0500877563</v>
      </c>
      <c r="K227" s="21">
        <f t="shared" si="72"/>
        <v>931886.1907727113</v>
      </c>
      <c r="M227" s="33">
        <f t="shared" si="78"/>
        <v>0</v>
      </c>
      <c r="N227" s="30">
        <f>(I-Service_Fee)/12*M227</f>
        <v>0</v>
      </c>
      <c r="O227" s="35">
        <f t="shared" si="73"/>
        <v>0</v>
      </c>
      <c r="P227" s="33">
        <f t="shared" si="86"/>
        <v>0</v>
      </c>
      <c r="Q227" s="30">
        <f>(I-Service_Fee)/12*P227</f>
        <v>0</v>
      </c>
      <c r="R227" s="34">
        <f t="shared" si="74"/>
        <v>0</v>
      </c>
      <c r="S227" s="33">
        <f t="shared" si="79"/>
        <v>22507528.014040966</v>
      </c>
      <c r="T227" s="30">
        <f>(I-Service_Fee)/12*S227</f>
        <v>140672.05008775601</v>
      </c>
      <c r="U227" s="35">
        <f t="shared" si="75"/>
        <v>556839.14068495505</v>
      </c>
      <c r="V227" s="34">
        <f t="shared" si="80"/>
        <v>37500000</v>
      </c>
      <c r="W227" s="30">
        <f>(I-Service_Fee)/12*V227</f>
        <v>234374.99999999997</v>
      </c>
      <c r="X227" s="35">
        <f t="shared" si="81"/>
        <v>0</v>
      </c>
      <c r="Y227" s="32"/>
      <c r="Z227" s="32">
        <f t="shared" si="87"/>
        <v>217</v>
      </c>
      <c r="AA227" s="32">
        <f t="shared" si="82"/>
        <v>0</v>
      </c>
      <c r="AB227" s="32">
        <f t="shared" si="83"/>
        <v>0</v>
      </c>
      <c r="AC227" s="32">
        <f t="shared" si="84"/>
        <v>697511.19077271107</v>
      </c>
      <c r="AD227" s="32">
        <f t="shared" si="85"/>
        <v>234374.99999999997</v>
      </c>
    </row>
    <row r="228" spans="1:30" ht="15.75" thickBot="1" x14ac:dyDescent="0.3">
      <c r="A228" s="7">
        <v>218</v>
      </c>
      <c r="B228" s="14">
        <f t="shared" si="76"/>
        <v>59450688.873356052</v>
      </c>
      <c r="C228" s="19">
        <f t="shared" si="77"/>
        <v>646212.37761915941</v>
      </c>
      <c r="D228" s="14">
        <f t="shared" si="66"/>
        <v>396337.92582237371</v>
      </c>
      <c r="E228" s="15">
        <f t="shared" si="67"/>
        <v>249874.4517967857</v>
      </c>
      <c r="F228" s="17">
        <f>IF(time&lt;=30,1-(1-$F$3*time/30)^(1/12),1-(1-$F$3)^(1/12))</f>
        <v>5.1430128318229462E-3</v>
      </c>
      <c r="G228" s="16">
        <f t="shared" si="68"/>
        <v>304470.54822444823</v>
      </c>
      <c r="H228" s="14">
        <f t="shared" si="69"/>
        <v>24771.120363898357</v>
      </c>
      <c r="I228" s="15">
        <f t="shared" si="70"/>
        <v>554345.00002123392</v>
      </c>
      <c r="J228" s="14">
        <f t="shared" si="71"/>
        <v>371566.80545847537</v>
      </c>
      <c r="K228" s="21">
        <f t="shared" si="72"/>
        <v>925911.80547970929</v>
      </c>
      <c r="M228" s="33">
        <f t="shared" si="78"/>
        <v>0</v>
      </c>
      <c r="N228" s="30">
        <f>(I-Service_Fee)/12*M228</f>
        <v>0</v>
      </c>
      <c r="O228" s="35">
        <f t="shared" si="73"/>
        <v>0</v>
      </c>
      <c r="P228" s="33">
        <f t="shared" si="86"/>
        <v>0</v>
      </c>
      <c r="Q228" s="30">
        <f>(I-Service_Fee)/12*P228</f>
        <v>0</v>
      </c>
      <c r="R228" s="34">
        <f t="shared" si="74"/>
        <v>0</v>
      </c>
      <c r="S228" s="33">
        <f t="shared" si="79"/>
        <v>21950688.873356011</v>
      </c>
      <c r="T228" s="30">
        <f>(I-Service_Fee)/12*S228</f>
        <v>137191.80545847505</v>
      </c>
      <c r="U228" s="35">
        <f t="shared" si="75"/>
        <v>554345.00002123392</v>
      </c>
      <c r="V228" s="34">
        <f t="shared" si="80"/>
        <v>37500000</v>
      </c>
      <c r="W228" s="30">
        <f>(I-Service_Fee)/12*V228</f>
        <v>234374.99999999997</v>
      </c>
      <c r="X228" s="35">
        <f t="shared" si="81"/>
        <v>0</v>
      </c>
      <c r="Y228" s="32"/>
      <c r="Z228" s="32">
        <f t="shared" si="87"/>
        <v>218</v>
      </c>
      <c r="AA228" s="32">
        <f t="shared" si="82"/>
        <v>0</v>
      </c>
      <c r="AB228" s="32">
        <f t="shared" si="83"/>
        <v>0</v>
      </c>
      <c r="AC228" s="32">
        <f t="shared" si="84"/>
        <v>691536.80547970894</v>
      </c>
      <c r="AD228" s="32">
        <f t="shared" si="85"/>
        <v>234374.99999999997</v>
      </c>
    </row>
    <row r="229" spans="1:30" ht="15.75" thickBot="1" x14ac:dyDescent="0.3">
      <c r="A229" s="7">
        <v>219</v>
      </c>
      <c r="B229" s="14">
        <f t="shared" si="76"/>
        <v>58896343.873334818</v>
      </c>
      <c r="C229" s="19">
        <f t="shared" si="77"/>
        <v>642888.89906898129</v>
      </c>
      <c r="D229" s="14">
        <f t="shared" si="66"/>
        <v>392642.29248889879</v>
      </c>
      <c r="E229" s="15">
        <f t="shared" si="67"/>
        <v>250246.6065800825</v>
      </c>
      <c r="F229" s="17">
        <f>IF(time&lt;=30,1-(1-$F$3*time/30)^(1/12),1-(1-$F$3)^(1/12))</f>
        <v>5.1430128318229462E-3</v>
      </c>
      <c r="G229" s="16">
        <f t="shared" si="68"/>
        <v>301617.63077925617</v>
      </c>
      <c r="H229" s="14">
        <f t="shared" si="69"/>
        <v>24540.143280556174</v>
      </c>
      <c r="I229" s="15">
        <f t="shared" si="70"/>
        <v>551864.23735933867</v>
      </c>
      <c r="J229" s="14">
        <f t="shared" si="71"/>
        <v>368102.1492083426</v>
      </c>
      <c r="K229" s="21">
        <f t="shared" si="72"/>
        <v>919966.38656768133</v>
      </c>
      <c r="M229" s="33">
        <f t="shared" si="78"/>
        <v>0</v>
      </c>
      <c r="N229" s="30">
        <f>(I-Service_Fee)/12*M229</f>
        <v>0</v>
      </c>
      <c r="O229" s="35">
        <f t="shared" si="73"/>
        <v>0</v>
      </c>
      <c r="P229" s="33">
        <f t="shared" si="86"/>
        <v>0</v>
      </c>
      <c r="Q229" s="30">
        <f>(I-Service_Fee)/12*P229</f>
        <v>0</v>
      </c>
      <c r="R229" s="34">
        <f t="shared" si="74"/>
        <v>0</v>
      </c>
      <c r="S229" s="33">
        <f t="shared" si="79"/>
        <v>21396343.873334777</v>
      </c>
      <c r="T229" s="30">
        <f>(I-Service_Fee)/12*S229</f>
        <v>133727.14920834234</v>
      </c>
      <c r="U229" s="35">
        <f t="shared" si="75"/>
        <v>551864.23735933867</v>
      </c>
      <c r="V229" s="34">
        <f t="shared" si="80"/>
        <v>37500000</v>
      </c>
      <c r="W229" s="30">
        <f>(I-Service_Fee)/12*V229</f>
        <v>234374.99999999997</v>
      </c>
      <c r="X229" s="35">
        <f t="shared" si="81"/>
        <v>0</v>
      </c>
      <c r="Y229" s="32"/>
      <c r="Z229" s="32">
        <f t="shared" si="87"/>
        <v>219</v>
      </c>
      <c r="AA229" s="32">
        <f t="shared" si="82"/>
        <v>0</v>
      </c>
      <c r="AB229" s="32">
        <f t="shared" si="83"/>
        <v>0</v>
      </c>
      <c r="AC229" s="32">
        <f t="shared" si="84"/>
        <v>685591.38656768098</v>
      </c>
      <c r="AD229" s="32">
        <f t="shared" si="85"/>
        <v>234374.99999999997</v>
      </c>
    </row>
    <row r="230" spans="1:30" ht="15.75" thickBot="1" x14ac:dyDescent="0.3">
      <c r="A230" s="7">
        <v>220</v>
      </c>
      <c r="B230" s="14">
        <f t="shared" si="76"/>
        <v>58344479.63597548</v>
      </c>
      <c r="C230" s="19">
        <f t="shared" si="77"/>
        <v>639582.51321163308</v>
      </c>
      <c r="D230" s="14">
        <f t="shared" si="66"/>
        <v>388963.19757316989</v>
      </c>
      <c r="E230" s="15">
        <f t="shared" si="67"/>
        <v>250619.31563846319</v>
      </c>
      <c r="F230" s="17">
        <f>IF(time&lt;=30,1-(1-$F$3*time/30)^(1/12),1-(1-$F$3)^(1/12))</f>
        <v>5.1430128318229462E-3</v>
      </c>
      <c r="G230" s="16">
        <f t="shared" si="68"/>
        <v>298777.46907762316</v>
      </c>
      <c r="H230" s="14">
        <f t="shared" si="69"/>
        <v>24310.199848323118</v>
      </c>
      <c r="I230" s="15">
        <f t="shared" si="70"/>
        <v>549396.78471608635</v>
      </c>
      <c r="J230" s="14">
        <f t="shared" si="71"/>
        <v>364652.99772484676</v>
      </c>
      <c r="K230" s="21">
        <f t="shared" si="72"/>
        <v>914049.78244093317</v>
      </c>
      <c r="M230" s="33">
        <f t="shared" si="78"/>
        <v>0</v>
      </c>
      <c r="N230" s="30">
        <f>(I-Service_Fee)/12*M230</f>
        <v>0</v>
      </c>
      <c r="O230" s="35">
        <f t="shared" si="73"/>
        <v>0</v>
      </c>
      <c r="P230" s="33">
        <f t="shared" si="86"/>
        <v>0</v>
      </c>
      <c r="Q230" s="30">
        <f>(I-Service_Fee)/12*P230</f>
        <v>0</v>
      </c>
      <c r="R230" s="34">
        <f t="shared" si="74"/>
        <v>0</v>
      </c>
      <c r="S230" s="33">
        <f t="shared" si="79"/>
        <v>20844479.635975439</v>
      </c>
      <c r="T230" s="30">
        <f>(I-Service_Fee)/12*S230</f>
        <v>130277.99772484649</v>
      </c>
      <c r="U230" s="35">
        <f t="shared" si="75"/>
        <v>549396.78471608635</v>
      </c>
      <c r="V230" s="34">
        <f t="shared" si="80"/>
        <v>37500000</v>
      </c>
      <c r="W230" s="30">
        <f>(I-Service_Fee)/12*V230</f>
        <v>234374.99999999997</v>
      </c>
      <c r="X230" s="35">
        <f t="shared" si="81"/>
        <v>0</v>
      </c>
      <c r="Y230" s="32"/>
      <c r="Z230" s="32">
        <f t="shared" si="87"/>
        <v>220</v>
      </c>
      <c r="AA230" s="32">
        <f t="shared" si="82"/>
        <v>0</v>
      </c>
      <c r="AB230" s="32">
        <f t="shared" si="83"/>
        <v>0</v>
      </c>
      <c r="AC230" s="32">
        <f t="shared" si="84"/>
        <v>679674.78244093282</v>
      </c>
      <c r="AD230" s="32">
        <f t="shared" si="85"/>
        <v>234374.99999999997</v>
      </c>
    </row>
    <row r="231" spans="1:30" ht="15.75" thickBot="1" x14ac:dyDescent="0.3">
      <c r="A231" s="7">
        <v>221</v>
      </c>
      <c r="B231" s="14">
        <f t="shared" si="76"/>
        <v>57795082.851259395</v>
      </c>
      <c r="C231" s="19">
        <f t="shared" si="77"/>
        <v>636293.1321391759</v>
      </c>
      <c r="D231" s="14">
        <f t="shared" si="66"/>
        <v>385300.55234172934</v>
      </c>
      <c r="E231" s="15">
        <f t="shared" si="67"/>
        <v>250992.57979744655</v>
      </c>
      <c r="F231" s="17">
        <f>IF(time&lt;=30,1-(1-$F$3*time/30)^(1/12),1-(1-$F$3)^(1/12))</f>
        <v>5.1430128318229462E-3</v>
      </c>
      <c r="G231" s="16">
        <f t="shared" si="68"/>
        <v>295949.99466170679</v>
      </c>
      <c r="H231" s="14">
        <f t="shared" si="69"/>
        <v>24081.284521358084</v>
      </c>
      <c r="I231" s="15">
        <f t="shared" si="70"/>
        <v>546942.57445915334</v>
      </c>
      <c r="J231" s="14">
        <f t="shared" si="71"/>
        <v>361219.26782037126</v>
      </c>
      <c r="K231" s="21">
        <f t="shared" si="72"/>
        <v>908161.84227952454</v>
      </c>
      <c r="M231" s="33">
        <f t="shared" si="78"/>
        <v>0</v>
      </c>
      <c r="N231" s="30">
        <f>(I-Service_Fee)/12*M231</f>
        <v>0</v>
      </c>
      <c r="O231" s="35">
        <f t="shared" si="73"/>
        <v>0</v>
      </c>
      <c r="P231" s="33">
        <f t="shared" si="86"/>
        <v>0</v>
      </c>
      <c r="Q231" s="30">
        <f>(I-Service_Fee)/12*P231</f>
        <v>0</v>
      </c>
      <c r="R231" s="34">
        <f t="shared" si="74"/>
        <v>0</v>
      </c>
      <c r="S231" s="33">
        <f t="shared" si="79"/>
        <v>20295082.851259355</v>
      </c>
      <c r="T231" s="30">
        <f>(I-Service_Fee)/12*S231</f>
        <v>126844.26782037095</v>
      </c>
      <c r="U231" s="35">
        <f t="shared" si="75"/>
        <v>546942.57445915334</v>
      </c>
      <c r="V231" s="34">
        <f t="shared" si="80"/>
        <v>37500000</v>
      </c>
      <c r="W231" s="30">
        <f>(I-Service_Fee)/12*V231</f>
        <v>234374.99999999997</v>
      </c>
      <c r="X231" s="35">
        <f t="shared" si="81"/>
        <v>0</v>
      </c>
      <c r="Y231" s="32"/>
      <c r="Z231" s="32">
        <f t="shared" si="87"/>
        <v>221</v>
      </c>
      <c r="AA231" s="32">
        <f t="shared" si="82"/>
        <v>0</v>
      </c>
      <c r="AB231" s="32">
        <f t="shared" si="83"/>
        <v>0</v>
      </c>
      <c r="AC231" s="32">
        <f t="shared" si="84"/>
        <v>673786.84227952431</v>
      </c>
      <c r="AD231" s="32">
        <f t="shared" si="85"/>
        <v>234374.99999999997</v>
      </c>
    </row>
    <row r="232" spans="1:30" ht="15.75" thickBot="1" x14ac:dyDescent="0.3">
      <c r="A232" s="7">
        <v>222</v>
      </c>
      <c r="B232" s="14">
        <f t="shared" si="76"/>
        <v>57248140.276800245</v>
      </c>
      <c r="C232" s="19">
        <f t="shared" si="77"/>
        <v>633020.6683957834</v>
      </c>
      <c r="D232" s="14">
        <f t="shared" si="66"/>
        <v>381654.26851200167</v>
      </c>
      <c r="E232" s="15">
        <f t="shared" si="67"/>
        <v>251366.39988378173</v>
      </c>
      <c r="F232" s="17">
        <f>IF(time&lt;=30,1-(1-$F$3*time/30)^(1/12),1-(1-$F$3)^(1/12))</f>
        <v>5.1430128318229462E-3</v>
      </c>
      <c r="G232" s="16">
        <f t="shared" si="68"/>
        <v>293135.13942149223</v>
      </c>
      <c r="H232" s="14">
        <f t="shared" si="69"/>
        <v>23853.391782000104</v>
      </c>
      <c r="I232" s="15">
        <f t="shared" si="70"/>
        <v>544501.53930527391</v>
      </c>
      <c r="J232" s="14">
        <f t="shared" si="71"/>
        <v>357800.87673000159</v>
      </c>
      <c r="K232" s="21">
        <f t="shared" si="72"/>
        <v>902302.41603527544</v>
      </c>
      <c r="M232" s="33">
        <f t="shared" si="78"/>
        <v>0</v>
      </c>
      <c r="N232" s="30">
        <f>(I-Service_Fee)/12*M232</f>
        <v>0</v>
      </c>
      <c r="O232" s="35">
        <f t="shared" si="73"/>
        <v>0</v>
      </c>
      <c r="P232" s="33">
        <f t="shared" si="86"/>
        <v>0</v>
      </c>
      <c r="Q232" s="30">
        <f>(I-Service_Fee)/12*P232</f>
        <v>0</v>
      </c>
      <c r="R232" s="34">
        <f t="shared" si="74"/>
        <v>0</v>
      </c>
      <c r="S232" s="33">
        <f t="shared" si="79"/>
        <v>19748140.2768002</v>
      </c>
      <c r="T232" s="30">
        <f>(I-Service_Fee)/12*S232</f>
        <v>123425.87673000124</v>
      </c>
      <c r="U232" s="35">
        <f t="shared" si="75"/>
        <v>544501.53930527391</v>
      </c>
      <c r="V232" s="34">
        <f t="shared" si="80"/>
        <v>37500000</v>
      </c>
      <c r="W232" s="30">
        <f>(I-Service_Fee)/12*V232</f>
        <v>234374.99999999997</v>
      </c>
      <c r="X232" s="35">
        <f t="shared" si="81"/>
        <v>0</v>
      </c>
      <c r="Y232" s="32"/>
      <c r="Z232" s="32">
        <f t="shared" si="87"/>
        <v>222</v>
      </c>
      <c r="AA232" s="32">
        <f t="shared" si="82"/>
        <v>0</v>
      </c>
      <c r="AB232" s="32">
        <f t="shared" si="83"/>
        <v>0</v>
      </c>
      <c r="AC232" s="32">
        <f t="shared" si="84"/>
        <v>667927.41603527521</v>
      </c>
      <c r="AD232" s="32">
        <f t="shared" si="85"/>
        <v>234374.99999999997</v>
      </c>
    </row>
    <row r="233" spans="1:30" ht="15.75" thickBot="1" x14ac:dyDescent="0.3">
      <c r="A233" s="7">
        <v>223</v>
      </c>
      <c r="B233" s="14">
        <f t="shared" si="76"/>
        <v>56703638.737494968</v>
      </c>
      <c r="C233" s="19">
        <f t="shared" si="77"/>
        <v>629765.03497541475</v>
      </c>
      <c r="D233" s="14">
        <f t="shared" si="66"/>
        <v>378024.25824996649</v>
      </c>
      <c r="E233" s="15">
        <f t="shared" si="67"/>
        <v>251740.77672544826</v>
      </c>
      <c r="F233" s="17">
        <f>IF(time&lt;=30,1-(1-$F$3*time/30)^(1/12),1-(1-$F$3)^(1/12))</f>
        <v>5.1430128318229462E-3</v>
      </c>
      <c r="G233" s="16">
        <f t="shared" si="68"/>
        <v>290332.83559299726</v>
      </c>
      <c r="H233" s="14">
        <f t="shared" si="69"/>
        <v>23626.516140622902</v>
      </c>
      <c r="I233" s="15">
        <f t="shared" si="70"/>
        <v>542073.61231844546</v>
      </c>
      <c r="J233" s="14">
        <f t="shared" si="71"/>
        <v>354397.74210934358</v>
      </c>
      <c r="K233" s="21">
        <f t="shared" si="72"/>
        <v>896471.35442778911</v>
      </c>
      <c r="M233" s="33">
        <f t="shared" si="78"/>
        <v>0</v>
      </c>
      <c r="N233" s="30">
        <f>(I-Service_Fee)/12*M233</f>
        <v>0</v>
      </c>
      <c r="O233" s="35">
        <f t="shared" si="73"/>
        <v>0</v>
      </c>
      <c r="P233" s="33">
        <f t="shared" si="86"/>
        <v>0</v>
      </c>
      <c r="Q233" s="30">
        <f>(I-Service_Fee)/12*P233</f>
        <v>0</v>
      </c>
      <c r="R233" s="34">
        <f t="shared" si="74"/>
        <v>0</v>
      </c>
      <c r="S233" s="33">
        <f t="shared" si="79"/>
        <v>19203638.737494927</v>
      </c>
      <c r="T233" s="30">
        <f>(I-Service_Fee)/12*S233</f>
        <v>120022.74210934328</v>
      </c>
      <c r="U233" s="35">
        <f t="shared" si="75"/>
        <v>542073.61231844546</v>
      </c>
      <c r="V233" s="34">
        <f t="shared" si="80"/>
        <v>37500000</v>
      </c>
      <c r="W233" s="30">
        <f>(I-Service_Fee)/12*V233</f>
        <v>234374.99999999997</v>
      </c>
      <c r="X233" s="35">
        <f t="shared" si="81"/>
        <v>0</v>
      </c>
      <c r="Y233" s="32"/>
      <c r="Z233" s="32">
        <f t="shared" si="87"/>
        <v>223</v>
      </c>
      <c r="AA233" s="32">
        <f t="shared" si="82"/>
        <v>0</v>
      </c>
      <c r="AB233" s="32">
        <f t="shared" si="83"/>
        <v>0</v>
      </c>
      <c r="AC233" s="32">
        <f t="shared" si="84"/>
        <v>662096.35442778876</v>
      </c>
      <c r="AD233" s="32">
        <f t="shared" si="85"/>
        <v>234374.99999999997</v>
      </c>
    </row>
    <row r="234" spans="1:30" ht="15.75" thickBot="1" x14ac:dyDescent="0.3">
      <c r="A234" s="7">
        <v>224</v>
      </c>
      <c r="B234" s="14">
        <f t="shared" si="76"/>
        <v>56161565.125176519</v>
      </c>
      <c r="C234" s="19">
        <f t="shared" si="77"/>
        <v>626526.14531950268</v>
      </c>
      <c r="D234" s="14">
        <f t="shared" si="66"/>
        <v>374410.43416784349</v>
      </c>
      <c r="E234" s="15">
        <f t="shared" si="67"/>
        <v>252115.7111516592</v>
      </c>
      <c r="F234" s="17">
        <f>IF(time&lt;=30,1-(1-$F$3*time/30)^(1/12),1-(1-$F$3)^(1/12))</f>
        <v>5.1430128318229462E-3</v>
      </c>
      <c r="G234" s="16">
        <f t="shared" si="68"/>
        <v>287543.01575648575</v>
      </c>
      <c r="H234" s="14">
        <f t="shared" si="69"/>
        <v>23400.652135490218</v>
      </c>
      <c r="I234" s="15">
        <f t="shared" si="70"/>
        <v>539658.72690814501</v>
      </c>
      <c r="J234" s="14">
        <f t="shared" si="71"/>
        <v>351009.78203235328</v>
      </c>
      <c r="K234" s="21">
        <f t="shared" si="72"/>
        <v>890668.50894049834</v>
      </c>
      <c r="M234" s="33">
        <f t="shared" si="78"/>
        <v>0</v>
      </c>
      <c r="N234" s="30">
        <f>(I-Service_Fee)/12*M234</f>
        <v>0</v>
      </c>
      <c r="O234" s="35">
        <f t="shared" si="73"/>
        <v>0</v>
      </c>
      <c r="P234" s="33">
        <f t="shared" si="86"/>
        <v>0</v>
      </c>
      <c r="Q234" s="30">
        <f>(I-Service_Fee)/12*P234</f>
        <v>0</v>
      </c>
      <c r="R234" s="34">
        <f t="shared" si="74"/>
        <v>0</v>
      </c>
      <c r="S234" s="33">
        <f t="shared" si="79"/>
        <v>18661565.125176482</v>
      </c>
      <c r="T234" s="30">
        <f>(I-Service_Fee)/12*S234</f>
        <v>116634.782032353</v>
      </c>
      <c r="U234" s="35">
        <f t="shared" si="75"/>
        <v>539658.72690814501</v>
      </c>
      <c r="V234" s="34">
        <f t="shared" si="80"/>
        <v>37500000</v>
      </c>
      <c r="W234" s="30">
        <f>(I-Service_Fee)/12*V234</f>
        <v>234374.99999999997</v>
      </c>
      <c r="X234" s="35">
        <f t="shared" si="81"/>
        <v>0</v>
      </c>
      <c r="Y234" s="32"/>
      <c r="Z234" s="32">
        <f t="shared" si="87"/>
        <v>224</v>
      </c>
      <c r="AA234" s="32">
        <f t="shared" si="82"/>
        <v>0</v>
      </c>
      <c r="AB234" s="32">
        <f t="shared" si="83"/>
        <v>0</v>
      </c>
      <c r="AC234" s="32">
        <f t="shared" si="84"/>
        <v>656293.508940498</v>
      </c>
      <c r="AD234" s="32">
        <f t="shared" si="85"/>
        <v>234374.99999999997</v>
      </c>
    </row>
    <row r="235" spans="1:30" ht="15.75" thickBot="1" x14ac:dyDescent="0.3">
      <c r="A235" s="7">
        <v>225</v>
      </c>
      <c r="B235" s="14">
        <f t="shared" si="76"/>
        <v>55621906.398268372</v>
      </c>
      <c r="C235" s="19">
        <f t="shared" si="77"/>
        <v>623303.91331465193</v>
      </c>
      <c r="D235" s="14">
        <f t="shared" si="66"/>
        <v>370812.70932178915</v>
      </c>
      <c r="E235" s="15">
        <f t="shared" si="67"/>
        <v>252491.20399286278</v>
      </c>
      <c r="F235" s="17">
        <f>IF(time&lt;=30,1-(1-$F$3*time/30)^(1/12),1-(1-$F$3)^(1/12))</f>
        <v>5.1430128318229462E-3</v>
      </c>
      <c r="G235" s="16">
        <f t="shared" si="68"/>
        <v>284765.61283469136</v>
      </c>
      <c r="H235" s="14">
        <f t="shared" si="69"/>
        <v>23175.794332611822</v>
      </c>
      <c r="I235" s="15">
        <f t="shared" si="70"/>
        <v>537256.81682755414</v>
      </c>
      <c r="J235" s="14">
        <f t="shared" si="71"/>
        <v>347636.91498917731</v>
      </c>
      <c r="K235" s="21">
        <f t="shared" si="72"/>
        <v>884893.73181673139</v>
      </c>
      <c r="M235" s="33">
        <f t="shared" si="78"/>
        <v>0</v>
      </c>
      <c r="N235" s="30">
        <f>(I-Service_Fee)/12*M235</f>
        <v>0</v>
      </c>
      <c r="O235" s="35">
        <f t="shared" si="73"/>
        <v>0</v>
      </c>
      <c r="P235" s="33">
        <f t="shared" si="86"/>
        <v>0</v>
      </c>
      <c r="Q235" s="30">
        <f>(I-Service_Fee)/12*P235</f>
        <v>0</v>
      </c>
      <c r="R235" s="34">
        <f t="shared" si="74"/>
        <v>0</v>
      </c>
      <c r="S235" s="33">
        <f t="shared" si="79"/>
        <v>18121906.398268338</v>
      </c>
      <c r="T235" s="30">
        <f>(I-Service_Fee)/12*S235</f>
        <v>113261.91498917711</v>
      </c>
      <c r="U235" s="35">
        <f t="shared" si="75"/>
        <v>537256.81682755414</v>
      </c>
      <c r="V235" s="34">
        <f t="shared" si="80"/>
        <v>37500000</v>
      </c>
      <c r="W235" s="30">
        <f>(I-Service_Fee)/12*V235</f>
        <v>234374.99999999997</v>
      </c>
      <c r="X235" s="35">
        <f t="shared" si="81"/>
        <v>0</v>
      </c>
      <c r="Y235" s="32"/>
      <c r="Z235" s="32">
        <f t="shared" si="87"/>
        <v>225</v>
      </c>
      <c r="AA235" s="32">
        <f t="shared" si="82"/>
        <v>0</v>
      </c>
      <c r="AB235" s="32">
        <f t="shared" si="83"/>
        <v>0</v>
      </c>
      <c r="AC235" s="32">
        <f t="shared" si="84"/>
        <v>650518.73181673128</v>
      </c>
      <c r="AD235" s="32">
        <f t="shared" si="85"/>
        <v>234374.99999999997</v>
      </c>
    </row>
    <row r="236" spans="1:30" ht="15.75" thickBot="1" x14ac:dyDescent="0.3">
      <c r="A236" s="7">
        <v>226</v>
      </c>
      <c r="B236" s="14">
        <f t="shared" si="76"/>
        <v>55084649.581440821</v>
      </c>
      <c r="C236" s="19">
        <f t="shared" si="77"/>
        <v>620098.25329034915</v>
      </c>
      <c r="D236" s="14">
        <f t="shared" si="66"/>
        <v>367230.99720960547</v>
      </c>
      <c r="E236" s="15">
        <f t="shared" si="67"/>
        <v>252867.25608074368</v>
      </c>
      <c r="F236" s="17">
        <f>IF(time&lt;=30,1-(1-$F$3*time/30)^(1/12),1-(1-$F$3)^(1/12))</f>
        <v>5.1430128318229462E-3</v>
      </c>
      <c r="G236" s="16">
        <f t="shared" si="68"/>
        <v>282000.56009104947</v>
      </c>
      <c r="H236" s="14">
        <f t="shared" si="69"/>
        <v>22951.937325600342</v>
      </c>
      <c r="I236" s="15">
        <f t="shared" si="70"/>
        <v>534867.81617179315</v>
      </c>
      <c r="J236" s="14">
        <f t="shared" si="71"/>
        <v>344279.05988400511</v>
      </c>
      <c r="K236" s="21">
        <f t="shared" si="72"/>
        <v>879146.87605579826</v>
      </c>
      <c r="M236" s="33">
        <f t="shared" si="78"/>
        <v>0</v>
      </c>
      <c r="N236" s="30">
        <f>(I-Service_Fee)/12*M236</f>
        <v>0</v>
      </c>
      <c r="O236" s="35">
        <f t="shared" si="73"/>
        <v>0</v>
      </c>
      <c r="P236" s="33">
        <f t="shared" si="86"/>
        <v>0</v>
      </c>
      <c r="Q236" s="30">
        <f>(I-Service_Fee)/12*P236</f>
        <v>0</v>
      </c>
      <c r="R236" s="34">
        <f t="shared" si="74"/>
        <v>0</v>
      </c>
      <c r="S236" s="33">
        <f t="shared" si="79"/>
        <v>17584649.581440784</v>
      </c>
      <c r="T236" s="30">
        <f>(I-Service_Fee)/12*S236</f>
        <v>109904.05988400489</v>
      </c>
      <c r="U236" s="35">
        <f t="shared" si="75"/>
        <v>534867.81617179315</v>
      </c>
      <c r="V236" s="34">
        <f t="shared" si="80"/>
        <v>37500000</v>
      </c>
      <c r="W236" s="30">
        <f>(I-Service_Fee)/12*V236</f>
        <v>234374.99999999997</v>
      </c>
      <c r="X236" s="35">
        <f t="shared" si="81"/>
        <v>0</v>
      </c>
      <c r="Y236" s="32"/>
      <c r="Z236" s="32">
        <f t="shared" si="87"/>
        <v>226</v>
      </c>
      <c r="AA236" s="32">
        <f t="shared" si="82"/>
        <v>0</v>
      </c>
      <c r="AB236" s="32">
        <f t="shared" si="83"/>
        <v>0</v>
      </c>
      <c r="AC236" s="32">
        <f t="shared" si="84"/>
        <v>644771.87605579803</v>
      </c>
      <c r="AD236" s="32">
        <f t="shared" si="85"/>
        <v>234374.99999999997</v>
      </c>
    </row>
    <row r="237" spans="1:30" ht="15.75" thickBot="1" x14ac:dyDescent="0.3">
      <c r="A237" s="7">
        <v>227</v>
      </c>
      <c r="B237" s="14">
        <f t="shared" si="76"/>
        <v>54549781.765269026</v>
      </c>
      <c r="C237" s="19">
        <f t="shared" si="77"/>
        <v>616909.080016686</v>
      </c>
      <c r="D237" s="14">
        <f t="shared" si="66"/>
        <v>363665.21176846017</v>
      </c>
      <c r="E237" s="15">
        <f t="shared" si="67"/>
        <v>253243.86824822583</v>
      </c>
      <c r="F237" s="17">
        <f>IF(time&lt;=30,1-(1-$F$3*time/30)^(1/12),1-(1-$F$3)^(1/12))</f>
        <v>5.1430128318229462E-3</v>
      </c>
      <c r="G237" s="16">
        <f t="shared" si="68"/>
        <v>279247.79112793889</v>
      </c>
      <c r="H237" s="14">
        <f t="shared" si="69"/>
        <v>22729.075735528761</v>
      </c>
      <c r="I237" s="15">
        <f t="shared" si="70"/>
        <v>532491.65937616467</v>
      </c>
      <c r="J237" s="14">
        <f t="shared" si="71"/>
        <v>340936.13603293139</v>
      </c>
      <c r="K237" s="21">
        <f t="shared" si="72"/>
        <v>873427.79540909606</v>
      </c>
      <c r="M237" s="33">
        <f t="shared" si="78"/>
        <v>0</v>
      </c>
      <c r="N237" s="30">
        <f>(I-Service_Fee)/12*M237</f>
        <v>0</v>
      </c>
      <c r="O237" s="35">
        <f t="shared" si="73"/>
        <v>0</v>
      </c>
      <c r="P237" s="33">
        <f t="shared" si="86"/>
        <v>0</v>
      </c>
      <c r="Q237" s="30">
        <f>(I-Service_Fee)/12*P237</f>
        <v>0</v>
      </c>
      <c r="R237" s="34">
        <f t="shared" si="74"/>
        <v>0</v>
      </c>
      <c r="S237" s="33">
        <f t="shared" si="79"/>
        <v>17049781.765268993</v>
      </c>
      <c r="T237" s="30">
        <f>(I-Service_Fee)/12*S237</f>
        <v>106561.1360329312</v>
      </c>
      <c r="U237" s="35">
        <f t="shared" si="75"/>
        <v>532491.65937616467</v>
      </c>
      <c r="V237" s="34">
        <f t="shared" si="80"/>
        <v>37500000</v>
      </c>
      <c r="W237" s="30">
        <f>(I-Service_Fee)/12*V237</f>
        <v>234374.99999999997</v>
      </c>
      <c r="X237" s="35">
        <f t="shared" si="81"/>
        <v>0</v>
      </c>
      <c r="Y237" s="32"/>
      <c r="Z237" s="32">
        <f t="shared" si="87"/>
        <v>227</v>
      </c>
      <c r="AA237" s="32">
        <f t="shared" si="82"/>
        <v>0</v>
      </c>
      <c r="AB237" s="32">
        <f t="shared" si="83"/>
        <v>0</v>
      </c>
      <c r="AC237" s="32">
        <f t="shared" si="84"/>
        <v>639052.79540909582</v>
      </c>
      <c r="AD237" s="32">
        <f t="shared" si="85"/>
        <v>234374.99999999997</v>
      </c>
    </row>
    <row r="238" spans="1:30" ht="15.75" thickBot="1" x14ac:dyDescent="0.3">
      <c r="A238" s="7">
        <v>228</v>
      </c>
      <c r="B238" s="14">
        <f t="shared" si="76"/>
        <v>54017290.105892859</v>
      </c>
      <c r="C238" s="19">
        <f t="shared" si="77"/>
        <v>613736.30870209192</v>
      </c>
      <c r="D238" s="14">
        <f t="shared" si="66"/>
        <v>360115.26737261907</v>
      </c>
      <c r="E238" s="15">
        <f t="shared" si="67"/>
        <v>253621.04132947285</v>
      </c>
      <c r="F238" s="17">
        <f>IF(time&lt;=30,1-(1-$F$3*time/30)^(1/12),1-(1-$F$3)^(1/12))</f>
        <v>5.1430128318229462E-3</v>
      </c>
      <c r="G238" s="16">
        <f t="shared" si="68"/>
        <v>276507.23988493189</v>
      </c>
      <c r="H238" s="14">
        <f t="shared" si="69"/>
        <v>22507.204210788692</v>
      </c>
      <c r="I238" s="15">
        <f t="shared" si="70"/>
        <v>530128.28121440473</v>
      </c>
      <c r="J238" s="14">
        <f t="shared" si="71"/>
        <v>337608.06316183036</v>
      </c>
      <c r="K238" s="21">
        <f t="shared" si="72"/>
        <v>867736.34437623504</v>
      </c>
      <c r="M238" s="33">
        <f t="shared" si="78"/>
        <v>0</v>
      </c>
      <c r="N238" s="30">
        <f>(I-Service_Fee)/12*M238</f>
        <v>0</v>
      </c>
      <c r="O238" s="35">
        <f t="shared" si="73"/>
        <v>0</v>
      </c>
      <c r="P238" s="33">
        <f t="shared" si="86"/>
        <v>0</v>
      </c>
      <c r="Q238" s="30">
        <f>(I-Service_Fee)/12*P238</f>
        <v>0</v>
      </c>
      <c r="R238" s="34">
        <f t="shared" si="74"/>
        <v>0</v>
      </c>
      <c r="S238" s="33">
        <f t="shared" si="79"/>
        <v>16517290.105892828</v>
      </c>
      <c r="T238" s="30">
        <f>(I-Service_Fee)/12*S238</f>
        <v>103233.06316183017</v>
      </c>
      <c r="U238" s="35">
        <f t="shared" si="75"/>
        <v>530128.28121440473</v>
      </c>
      <c r="V238" s="34">
        <f t="shared" si="80"/>
        <v>37500000</v>
      </c>
      <c r="W238" s="30">
        <f>(I-Service_Fee)/12*V238</f>
        <v>234374.99999999997</v>
      </c>
      <c r="X238" s="35">
        <f t="shared" si="81"/>
        <v>0</v>
      </c>
      <c r="Y238" s="32"/>
      <c r="Z238" s="32">
        <f t="shared" si="87"/>
        <v>228</v>
      </c>
      <c r="AA238" s="32">
        <f t="shared" si="82"/>
        <v>0</v>
      </c>
      <c r="AB238" s="32">
        <f t="shared" si="83"/>
        <v>0</v>
      </c>
      <c r="AC238" s="32">
        <f t="shared" si="84"/>
        <v>633361.34437623492</v>
      </c>
      <c r="AD238" s="32">
        <f t="shared" si="85"/>
        <v>234374.99999999997</v>
      </c>
    </row>
    <row r="239" spans="1:30" ht="15.75" thickBot="1" x14ac:dyDescent="0.3">
      <c r="A239" s="7">
        <v>229</v>
      </c>
      <c r="B239" s="14">
        <f t="shared" si="76"/>
        <v>53487161.824678458</v>
      </c>
      <c r="C239" s="19">
        <f t="shared" si="77"/>
        <v>610579.85499108152</v>
      </c>
      <c r="D239" s="14">
        <f t="shared" si="66"/>
        <v>356581.07883118972</v>
      </c>
      <c r="E239" s="15">
        <f t="shared" si="67"/>
        <v>253998.7761598918</v>
      </c>
      <c r="F239" s="17">
        <f>IF(time&lt;=30,1-(1-$F$3*time/30)^(1/12),1-(1-$F$3)^(1/12))</f>
        <v>5.1430128318229462E-3</v>
      </c>
      <c r="G239" s="16">
        <f t="shared" si="68"/>
        <v>273778.84063705412</v>
      </c>
      <c r="H239" s="14">
        <f t="shared" si="69"/>
        <v>22286.317426949357</v>
      </c>
      <c r="I239" s="15">
        <f t="shared" si="70"/>
        <v>527777.61679694592</v>
      </c>
      <c r="J239" s="14">
        <f t="shared" si="71"/>
        <v>334294.76140424039</v>
      </c>
      <c r="K239" s="21">
        <f t="shared" si="72"/>
        <v>862072.37820118631</v>
      </c>
      <c r="M239" s="33">
        <f t="shared" si="78"/>
        <v>0</v>
      </c>
      <c r="N239" s="30">
        <f>(I-Service_Fee)/12*M239</f>
        <v>0</v>
      </c>
      <c r="O239" s="35">
        <f t="shared" si="73"/>
        <v>0</v>
      </c>
      <c r="P239" s="33">
        <f t="shared" si="86"/>
        <v>0</v>
      </c>
      <c r="Q239" s="30">
        <f>(I-Service_Fee)/12*P239</f>
        <v>0</v>
      </c>
      <c r="R239" s="34">
        <f t="shared" si="74"/>
        <v>0</v>
      </c>
      <c r="S239" s="33">
        <f t="shared" si="79"/>
        <v>15987161.824678423</v>
      </c>
      <c r="T239" s="30">
        <f>(I-Service_Fee)/12*S239</f>
        <v>99919.76140424014</v>
      </c>
      <c r="U239" s="35">
        <f t="shared" si="75"/>
        <v>527777.61679694592</v>
      </c>
      <c r="V239" s="34">
        <f t="shared" si="80"/>
        <v>37500000</v>
      </c>
      <c r="W239" s="30">
        <f>(I-Service_Fee)/12*V239</f>
        <v>234374.99999999997</v>
      </c>
      <c r="X239" s="35">
        <f t="shared" si="81"/>
        <v>0</v>
      </c>
      <c r="Y239" s="32"/>
      <c r="Z239" s="32">
        <f t="shared" si="87"/>
        <v>229</v>
      </c>
      <c r="AA239" s="32">
        <f t="shared" si="82"/>
        <v>0</v>
      </c>
      <c r="AB239" s="32">
        <f t="shared" si="83"/>
        <v>0</v>
      </c>
      <c r="AC239" s="32">
        <f t="shared" si="84"/>
        <v>627697.37820118607</v>
      </c>
      <c r="AD239" s="32">
        <f t="shared" si="85"/>
        <v>234374.99999999997</v>
      </c>
    </row>
    <row r="240" spans="1:30" ht="15.75" thickBot="1" x14ac:dyDescent="0.3">
      <c r="A240" s="7">
        <v>230</v>
      </c>
      <c r="B240" s="14">
        <f t="shared" si="76"/>
        <v>52959384.20788151</v>
      </c>
      <c r="C240" s="19">
        <f t="shared" si="77"/>
        <v>607439.6349620095</v>
      </c>
      <c r="D240" s="14">
        <f t="shared" si="66"/>
        <v>353062.56138587673</v>
      </c>
      <c r="E240" s="15">
        <f t="shared" si="67"/>
        <v>254377.07357613277</v>
      </c>
      <c r="F240" s="17">
        <f>IF(time&lt;=30,1-(1-$F$3*time/30)^(1/12),1-(1-$F$3)^(1/12))</f>
        <v>5.1430128318229462E-3</v>
      </c>
      <c r="G240" s="16">
        <f t="shared" si="68"/>
        <v>271062.5279930525</v>
      </c>
      <c r="H240" s="14">
        <f t="shared" si="69"/>
        <v>22066.410086617296</v>
      </c>
      <c r="I240" s="15">
        <f t="shared" si="70"/>
        <v>525439.60156918527</v>
      </c>
      <c r="J240" s="14">
        <f t="shared" si="71"/>
        <v>330996.15129925945</v>
      </c>
      <c r="K240" s="21">
        <f t="shared" si="72"/>
        <v>856435.75286844466</v>
      </c>
      <c r="M240" s="33">
        <f t="shared" si="78"/>
        <v>0</v>
      </c>
      <c r="N240" s="30">
        <f>(I-Service_Fee)/12*M240</f>
        <v>0</v>
      </c>
      <c r="O240" s="35">
        <f t="shared" si="73"/>
        <v>0</v>
      </c>
      <c r="P240" s="33">
        <f t="shared" si="86"/>
        <v>0</v>
      </c>
      <c r="Q240" s="30">
        <f>(I-Service_Fee)/12*P240</f>
        <v>0</v>
      </c>
      <c r="R240" s="34">
        <f t="shared" si="74"/>
        <v>0</v>
      </c>
      <c r="S240" s="33">
        <f t="shared" si="79"/>
        <v>15459384.207881477</v>
      </c>
      <c r="T240" s="30">
        <f>(I-Service_Fee)/12*S240</f>
        <v>96621.151299259218</v>
      </c>
      <c r="U240" s="35">
        <f t="shared" si="75"/>
        <v>525439.60156918527</v>
      </c>
      <c r="V240" s="34">
        <f t="shared" si="80"/>
        <v>37500000</v>
      </c>
      <c r="W240" s="30">
        <f>(I-Service_Fee)/12*V240</f>
        <v>234374.99999999997</v>
      </c>
      <c r="X240" s="35">
        <f t="shared" si="81"/>
        <v>0</v>
      </c>
      <c r="Y240" s="32"/>
      <c r="Z240" s="32">
        <f t="shared" si="87"/>
        <v>230</v>
      </c>
      <c r="AA240" s="32">
        <f t="shared" si="82"/>
        <v>0</v>
      </c>
      <c r="AB240" s="32">
        <f t="shared" si="83"/>
        <v>0</v>
      </c>
      <c r="AC240" s="32">
        <f t="shared" si="84"/>
        <v>622060.75286844443</v>
      </c>
      <c r="AD240" s="32">
        <f t="shared" si="85"/>
        <v>234374.99999999997</v>
      </c>
    </row>
    <row r="241" spans="1:30" ht="15.75" thickBot="1" x14ac:dyDescent="0.3">
      <c r="A241" s="7">
        <v>231</v>
      </c>
      <c r="B241" s="14">
        <f t="shared" si="76"/>
        <v>52433944.606312327</v>
      </c>
      <c r="C241" s="19">
        <f t="shared" si="77"/>
        <v>604315.56512484222</v>
      </c>
      <c r="D241" s="14">
        <f t="shared" si="66"/>
        <v>349559.63070874888</v>
      </c>
      <c r="E241" s="15">
        <f t="shared" si="67"/>
        <v>254755.93441609334</v>
      </c>
      <c r="F241" s="17">
        <f>IF(time&lt;=30,1-(1-$F$3*time/30)^(1/12),1-(1-$F$3)^(1/12))</f>
        <v>5.1430128318229462E-3</v>
      </c>
      <c r="G241" s="16">
        <f t="shared" si="68"/>
        <v>268358.23689367285</v>
      </c>
      <c r="H241" s="14">
        <f t="shared" si="69"/>
        <v>21847.476919296805</v>
      </c>
      <c r="I241" s="15">
        <f t="shared" si="70"/>
        <v>523114.17130976619</v>
      </c>
      <c r="J241" s="14">
        <f t="shared" si="71"/>
        <v>327712.1537894521</v>
      </c>
      <c r="K241" s="21">
        <f t="shared" si="72"/>
        <v>850826.32509921829</v>
      </c>
      <c r="M241" s="33">
        <f t="shared" si="78"/>
        <v>0</v>
      </c>
      <c r="N241" s="30">
        <f>(I-Service_Fee)/12*M241</f>
        <v>0</v>
      </c>
      <c r="O241" s="35">
        <f t="shared" si="73"/>
        <v>0</v>
      </c>
      <c r="P241" s="33">
        <f t="shared" si="86"/>
        <v>0</v>
      </c>
      <c r="Q241" s="30">
        <f>(I-Service_Fee)/12*P241</f>
        <v>0</v>
      </c>
      <c r="R241" s="34">
        <f t="shared" si="74"/>
        <v>0</v>
      </c>
      <c r="S241" s="33">
        <f t="shared" si="79"/>
        <v>14933944.606312292</v>
      </c>
      <c r="T241" s="30">
        <f>(I-Service_Fee)/12*S241</f>
        <v>93337.153789451811</v>
      </c>
      <c r="U241" s="35">
        <f t="shared" si="75"/>
        <v>523114.17130976619</v>
      </c>
      <c r="V241" s="34">
        <f t="shared" si="80"/>
        <v>37500000</v>
      </c>
      <c r="W241" s="30">
        <f>(I-Service_Fee)/12*V241</f>
        <v>234374.99999999997</v>
      </c>
      <c r="X241" s="35">
        <f t="shared" si="81"/>
        <v>0</v>
      </c>
      <c r="Y241" s="32"/>
      <c r="Z241" s="32">
        <f t="shared" si="87"/>
        <v>231</v>
      </c>
      <c r="AA241" s="32">
        <f t="shared" si="82"/>
        <v>0</v>
      </c>
      <c r="AB241" s="32">
        <f t="shared" si="83"/>
        <v>0</v>
      </c>
      <c r="AC241" s="32">
        <f t="shared" si="84"/>
        <v>616451.32509921794</v>
      </c>
      <c r="AD241" s="32">
        <f t="shared" si="85"/>
        <v>234374.99999999997</v>
      </c>
    </row>
    <row r="242" spans="1:30" ht="15.75" thickBot="1" x14ac:dyDescent="0.3">
      <c r="A242" s="7">
        <v>232</v>
      </c>
      <c r="B242" s="14">
        <f t="shared" si="76"/>
        <v>51910830.435002558</v>
      </c>
      <c r="C242" s="19">
        <f t="shared" si="77"/>
        <v>601207.56241893489</v>
      </c>
      <c r="D242" s="14">
        <f t="shared" si="66"/>
        <v>346072.20290001709</v>
      </c>
      <c r="E242" s="15">
        <f t="shared" si="67"/>
        <v>255135.3595189178</v>
      </c>
      <c r="F242" s="17">
        <f>IF(time&lt;=30,1-(1-$F$3*time/30)^(1/12),1-(1-$F$3)^(1/12))</f>
        <v>5.1430128318229462E-3</v>
      </c>
      <c r="G242" s="16">
        <f t="shared" si="68"/>
        <v>265665.90260994574</v>
      </c>
      <c r="H242" s="14">
        <f t="shared" si="69"/>
        <v>21629.512681251068</v>
      </c>
      <c r="I242" s="15">
        <f t="shared" si="70"/>
        <v>520801.26212886354</v>
      </c>
      <c r="J242" s="14">
        <f t="shared" si="71"/>
        <v>324442.69021876605</v>
      </c>
      <c r="K242" s="21">
        <f t="shared" si="72"/>
        <v>845243.95234762959</v>
      </c>
      <c r="M242" s="33">
        <f t="shared" si="78"/>
        <v>0</v>
      </c>
      <c r="N242" s="30">
        <f>(I-Service_Fee)/12*M242</f>
        <v>0</v>
      </c>
      <c r="O242" s="35">
        <f t="shared" si="73"/>
        <v>0</v>
      </c>
      <c r="P242" s="33">
        <f t="shared" si="86"/>
        <v>0</v>
      </c>
      <c r="Q242" s="30">
        <f>(I-Service_Fee)/12*P242</f>
        <v>0</v>
      </c>
      <c r="R242" s="34">
        <f t="shared" si="74"/>
        <v>0</v>
      </c>
      <c r="S242" s="33">
        <f t="shared" si="79"/>
        <v>14410830.435002526</v>
      </c>
      <c r="T242" s="30">
        <f>(I-Service_Fee)/12*S242</f>
        <v>90067.690218765783</v>
      </c>
      <c r="U242" s="35">
        <f t="shared" si="75"/>
        <v>520801.26212886354</v>
      </c>
      <c r="V242" s="34">
        <f t="shared" si="80"/>
        <v>37500000</v>
      </c>
      <c r="W242" s="30">
        <f>(I-Service_Fee)/12*V242</f>
        <v>234374.99999999997</v>
      </c>
      <c r="X242" s="35">
        <f t="shared" si="81"/>
        <v>0</v>
      </c>
      <c r="Y242" s="32"/>
      <c r="Z242" s="32">
        <f t="shared" si="87"/>
        <v>232</v>
      </c>
      <c r="AA242" s="32">
        <f t="shared" si="82"/>
        <v>0</v>
      </c>
      <c r="AB242" s="32">
        <f t="shared" si="83"/>
        <v>0</v>
      </c>
      <c r="AC242" s="32">
        <f t="shared" si="84"/>
        <v>610868.95234762935</v>
      </c>
      <c r="AD242" s="32">
        <f t="shared" si="85"/>
        <v>234374.99999999997</v>
      </c>
    </row>
    <row r="243" spans="1:30" ht="15.75" thickBot="1" x14ac:dyDescent="0.3">
      <c r="A243" s="7">
        <v>233</v>
      </c>
      <c r="B243" s="14">
        <f t="shared" si="76"/>
        <v>51390029.172873691</v>
      </c>
      <c r="C243" s="19">
        <f t="shared" si="77"/>
        <v>598115.54421082523</v>
      </c>
      <c r="D243" s="14">
        <f t="shared" si="66"/>
        <v>342600.19448582461</v>
      </c>
      <c r="E243" s="15">
        <f t="shared" si="67"/>
        <v>255515.34972500062</v>
      </c>
      <c r="F243" s="17">
        <f>IF(time&lt;=30,1-(1-$F$3*time/30)^(1/12),1-(1-$F$3)^(1/12))</f>
        <v>5.1430128318229462E-3</v>
      </c>
      <c r="G243" s="16">
        <f t="shared" si="68"/>
        <v>262985.46074148151</v>
      </c>
      <c r="H243" s="14">
        <f t="shared" si="69"/>
        <v>21412.512155364038</v>
      </c>
      <c r="I243" s="15">
        <f t="shared" si="70"/>
        <v>518500.81046648213</v>
      </c>
      <c r="J243" s="14">
        <f t="shared" si="71"/>
        <v>321187.68233046058</v>
      </c>
      <c r="K243" s="21">
        <f t="shared" si="72"/>
        <v>839688.49279694271</v>
      </c>
      <c r="M243" s="33">
        <f t="shared" si="78"/>
        <v>0</v>
      </c>
      <c r="N243" s="30">
        <f>(I-Service_Fee)/12*M243</f>
        <v>0</v>
      </c>
      <c r="O243" s="35">
        <f t="shared" si="73"/>
        <v>0</v>
      </c>
      <c r="P243" s="33">
        <f t="shared" si="86"/>
        <v>0</v>
      </c>
      <c r="Q243" s="30">
        <f>(I-Service_Fee)/12*P243</f>
        <v>0</v>
      </c>
      <c r="R243" s="34">
        <f t="shared" si="74"/>
        <v>0</v>
      </c>
      <c r="S243" s="33">
        <f t="shared" si="79"/>
        <v>13890029.172873663</v>
      </c>
      <c r="T243" s="30">
        <f>(I-Service_Fee)/12*S243</f>
        <v>86812.682330460389</v>
      </c>
      <c r="U243" s="35">
        <f t="shared" si="75"/>
        <v>518500.81046648213</v>
      </c>
      <c r="V243" s="34">
        <f t="shared" si="80"/>
        <v>37500000</v>
      </c>
      <c r="W243" s="30">
        <f>(I-Service_Fee)/12*V243</f>
        <v>234374.99999999997</v>
      </c>
      <c r="X243" s="35">
        <f t="shared" si="81"/>
        <v>0</v>
      </c>
      <c r="Y243" s="32"/>
      <c r="Z243" s="32">
        <f t="shared" si="87"/>
        <v>233</v>
      </c>
      <c r="AA243" s="32">
        <f t="shared" si="82"/>
        <v>0</v>
      </c>
      <c r="AB243" s="32">
        <f t="shared" si="83"/>
        <v>0</v>
      </c>
      <c r="AC243" s="32">
        <f t="shared" si="84"/>
        <v>605313.49279694248</v>
      </c>
      <c r="AD243" s="32">
        <f t="shared" si="85"/>
        <v>234374.99999999997</v>
      </c>
    </row>
    <row r="244" spans="1:30" ht="15.75" thickBot="1" x14ac:dyDescent="0.3">
      <c r="A244" s="7">
        <v>234</v>
      </c>
      <c r="B244" s="14">
        <f t="shared" si="76"/>
        <v>50871528.362407207</v>
      </c>
      <c r="C244" s="19">
        <f t="shared" si="77"/>
        <v>595039.42829203617</v>
      </c>
      <c r="D244" s="14">
        <f t="shared" si="66"/>
        <v>339143.52241604804</v>
      </c>
      <c r="E244" s="15">
        <f t="shared" si="67"/>
        <v>255895.90587598813</v>
      </c>
      <c r="F244" s="17">
        <f>IF(time&lt;=30,1-(1-$F$3*time/30)^(1/12),1-(1-$F$3)^(1/12))</f>
        <v>5.1430128318229462E-3</v>
      </c>
      <c r="G244" s="16">
        <f t="shared" si="68"/>
        <v>260316.84721477405</v>
      </c>
      <c r="H244" s="14">
        <f t="shared" si="69"/>
        <v>21196.470151003003</v>
      </c>
      <c r="I244" s="15">
        <f t="shared" si="70"/>
        <v>516212.75309076218</v>
      </c>
      <c r="J244" s="14">
        <f t="shared" si="71"/>
        <v>317947.05226504506</v>
      </c>
      <c r="K244" s="21">
        <f t="shared" si="72"/>
        <v>834159.8053558073</v>
      </c>
      <c r="M244" s="33">
        <f t="shared" si="78"/>
        <v>0</v>
      </c>
      <c r="N244" s="30">
        <f>(I-Service_Fee)/12*M244</f>
        <v>0</v>
      </c>
      <c r="O244" s="35">
        <f t="shared" si="73"/>
        <v>0</v>
      </c>
      <c r="P244" s="33">
        <f t="shared" si="86"/>
        <v>0</v>
      </c>
      <c r="Q244" s="30">
        <f>(I-Service_Fee)/12*P244</f>
        <v>0</v>
      </c>
      <c r="R244" s="34">
        <f t="shared" si="74"/>
        <v>0</v>
      </c>
      <c r="S244" s="33">
        <f t="shared" si="79"/>
        <v>13371528.362407181</v>
      </c>
      <c r="T244" s="30">
        <f>(I-Service_Fee)/12*S244</f>
        <v>83572.052265044884</v>
      </c>
      <c r="U244" s="35">
        <f t="shared" si="75"/>
        <v>516212.75309076218</v>
      </c>
      <c r="V244" s="34">
        <f t="shared" si="80"/>
        <v>37500000</v>
      </c>
      <c r="W244" s="30">
        <f>(I-Service_Fee)/12*V244</f>
        <v>234374.99999999997</v>
      </c>
      <c r="X244" s="35">
        <f t="shared" si="81"/>
        <v>0</v>
      </c>
      <c r="Y244" s="32"/>
      <c r="Z244" s="32">
        <f t="shared" si="87"/>
        <v>234</v>
      </c>
      <c r="AA244" s="32">
        <f t="shared" si="82"/>
        <v>0</v>
      </c>
      <c r="AB244" s="32">
        <f t="shared" si="83"/>
        <v>0</v>
      </c>
      <c r="AC244" s="32">
        <f t="shared" si="84"/>
        <v>599784.80535580707</v>
      </c>
      <c r="AD244" s="32">
        <f t="shared" si="85"/>
        <v>234374.99999999997</v>
      </c>
    </row>
    <row r="245" spans="1:30" ht="15.75" thickBot="1" x14ac:dyDescent="0.3">
      <c r="A245" s="7">
        <v>235</v>
      </c>
      <c r="B245" s="14">
        <f t="shared" si="76"/>
        <v>50355315.609316446</v>
      </c>
      <c r="C245" s="19">
        <f t="shared" si="77"/>
        <v>591979.13287688978</v>
      </c>
      <c r="D245" s="14">
        <f t="shared" si="66"/>
        <v>335702.10406210966</v>
      </c>
      <c r="E245" s="15">
        <f t="shared" si="67"/>
        <v>256277.02881478012</v>
      </c>
      <c r="F245" s="17">
        <f>IF(time&lt;=30,1-(1-$F$3*time/30)^(1/12),1-(1-$F$3)^(1/12))</f>
        <v>5.1430128318229462E-3</v>
      </c>
      <c r="G245" s="16">
        <f t="shared" si="68"/>
        <v>257659.99828151293</v>
      </c>
      <c r="H245" s="14">
        <f t="shared" si="69"/>
        <v>20981.381503881854</v>
      </c>
      <c r="I245" s="15">
        <f t="shared" si="70"/>
        <v>513937.02709629305</v>
      </c>
      <c r="J245" s="14">
        <f t="shared" si="71"/>
        <v>314720.72255822783</v>
      </c>
      <c r="K245" s="21">
        <f t="shared" si="72"/>
        <v>828657.74965452089</v>
      </c>
      <c r="M245" s="33">
        <f t="shared" si="78"/>
        <v>0</v>
      </c>
      <c r="N245" s="30">
        <f>(I-Service_Fee)/12*M245</f>
        <v>0</v>
      </c>
      <c r="O245" s="35">
        <f t="shared" si="73"/>
        <v>0</v>
      </c>
      <c r="P245" s="33">
        <f t="shared" si="86"/>
        <v>0</v>
      </c>
      <c r="Q245" s="30">
        <f>(I-Service_Fee)/12*P245</f>
        <v>0</v>
      </c>
      <c r="R245" s="34">
        <f t="shared" si="74"/>
        <v>0</v>
      </c>
      <c r="S245" s="33">
        <f t="shared" si="79"/>
        <v>12855315.60931642</v>
      </c>
      <c r="T245" s="30">
        <f>(I-Service_Fee)/12*S245</f>
        <v>80345.722558227615</v>
      </c>
      <c r="U245" s="35">
        <f t="shared" si="75"/>
        <v>513937.02709629305</v>
      </c>
      <c r="V245" s="34">
        <f t="shared" si="80"/>
        <v>37500000</v>
      </c>
      <c r="W245" s="30">
        <f>(I-Service_Fee)/12*V245</f>
        <v>234374.99999999997</v>
      </c>
      <c r="X245" s="35">
        <f t="shared" si="81"/>
        <v>0</v>
      </c>
      <c r="Y245" s="32"/>
      <c r="Z245" s="32">
        <f t="shared" si="87"/>
        <v>235</v>
      </c>
      <c r="AA245" s="32">
        <f t="shared" si="82"/>
        <v>0</v>
      </c>
      <c r="AB245" s="32">
        <f t="shared" si="83"/>
        <v>0</v>
      </c>
      <c r="AC245" s="32">
        <f t="shared" si="84"/>
        <v>594282.74965452065</v>
      </c>
      <c r="AD245" s="32">
        <f t="shared" si="85"/>
        <v>234374.99999999997</v>
      </c>
    </row>
    <row r="246" spans="1:30" ht="15.75" thickBot="1" x14ac:dyDescent="0.3">
      <c r="A246" s="7">
        <v>236</v>
      </c>
      <c r="B246" s="14">
        <f t="shared" si="76"/>
        <v>49841378.582220152</v>
      </c>
      <c r="C246" s="19">
        <f t="shared" si="77"/>
        <v>588934.5766003324</v>
      </c>
      <c r="D246" s="14">
        <f t="shared" si="66"/>
        <v>332275.85721480101</v>
      </c>
      <c r="E246" s="15">
        <f t="shared" si="67"/>
        <v>256658.71938553138</v>
      </c>
      <c r="F246" s="17">
        <f>IF(time&lt;=30,1-(1-$F$3*time/30)^(1/12),1-(1-$F$3)^(1/12))</f>
        <v>5.1430128318229462E-3</v>
      </c>
      <c r="G246" s="16">
        <f t="shared" si="68"/>
        <v>255014.85051690455</v>
      </c>
      <c r="H246" s="14">
        <f t="shared" si="69"/>
        <v>20767.241075925063</v>
      </c>
      <c r="I246" s="15">
        <f t="shared" si="70"/>
        <v>511673.56990243593</v>
      </c>
      <c r="J246" s="14">
        <f t="shared" si="71"/>
        <v>311508.61613887595</v>
      </c>
      <c r="K246" s="21">
        <f t="shared" si="72"/>
        <v>823182.18604131183</v>
      </c>
      <c r="M246" s="33">
        <f t="shared" si="78"/>
        <v>0</v>
      </c>
      <c r="N246" s="30">
        <f>(I-Service_Fee)/12*M246</f>
        <v>0</v>
      </c>
      <c r="O246" s="35">
        <f t="shared" si="73"/>
        <v>0</v>
      </c>
      <c r="P246" s="33">
        <f t="shared" si="86"/>
        <v>0</v>
      </c>
      <c r="Q246" s="30">
        <f>(I-Service_Fee)/12*P246</f>
        <v>0</v>
      </c>
      <c r="R246" s="34">
        <f t="shared" si="74"/>
        <v>0</v>
      </c>
      <c r="S246" s="33">
        <f t="shared" si="79"/>
        <v>12341378.582220126</v>
      </c>
      <c r="T246" s="30">
        <f>(I-Service_Fee)/12*S246</f>
        <v>77133.616138875776</v>
      </c>
      <c r="U246" s="35">
        <f t="shared" si="75"/>
        <v>511673.56990243593</v>
      </c>
      <c r="V246" s="34">
        <f t="shared" si="80"/>
        <v>37500000</v>
      </c>
      <c r="W246" s="30">
        <f>(I-Service_Fee)/12*V246</f>
        <v>234374.99999999997</v>
      </c>
      <c r="X246" s="35">
        <f t="shared" si="81"/>
        <v>0</v>
      </c>
      <c r="Y246" s="32"/>
      <c r="Z246" s="32">
        <f t="shared" si="87"/>
        <v>236</v>
      </c>
      <c r="AA246" s="32">
        <f t="shared" si="82"/>
        <v>0</v>
      </c>
      <c r="AB246" s="32">
        <f t="shared" si="83"/>
        <v>0</v>
      </c>
      <c r="AC246" s="32">
        <f t="shared" si="84"/>
        <v>588807.18604131171</v>
      </c>
      <c r="AD246" s="32">
        <f t="shared" si="85"/>
        <v>234374.99999999997</v>
      </c>
    </row>
    <row r="247" spans="1:30" ht="15.75" thickBot="1" x14ac:dyDescent="0.3">
      <c r="A247" s="7">
        <v>237</v>
      </c>
      <c r="B247" s="14">
        <f t="shared" si="76"/>
        <v>49329705.012317717</v>
      </c>
      <c r="C247" s="19">
        <f t="shared" si="77"/>
        <v>585905.6785157728</v>
      </c>
      <c r="D247" s="14">
        <f t="shared" si="66"/>
        <v>328864.70008211816</v>
      </c>
      <c r="E247" s="15">
        <f t="shared" si="67"/>
        <v>257040.97843365464</v>
      </c>
      <c r="F247" s="17">
        <f>IF(time&lt;=30,1-(1-$F$3*time/30)^(1/12),1-(1-$F$3)^(1/12))</f>
        <v>5.1430128318229462E-3</v>
      </c>
      <c r="G247" s="16">
        <f t="shared" si="68"/>
        <v>252381.34081800212</v>
      </c>
      <c r="H247" s="14">
        <f t="shared" si="69"/>
        <v>20554.043755132381</v>
      </c>
      <c r="I247" s="15">
        <f t="shared" si="70"/>
        <v>509422.31925165677</v>
      </c>
      <c r="J247" s="14">
        <f t="shared" si="71"/>
        <v>308310.6563269858</v>
      </c>
      <c r="K247" s="21">
        <f t="shared" si="72"/>
        <v>817732.97557864257</v>
      </c>
      <c r="M247" s="33">
        <f t="shared" si="78"/>
        <v>0</v>
      </c>
      <c r="N247" s="30">
        <f>(I-Service_Fee)/12*M247</f>
        <v>0</v>
      </c>
      <c r="O247" s="35">
        <f t="shared" si="73"/>
        <v>0</v>
      </c>
      <c r="P247" s="33">
        <f t="shared" si="86"/>
        <v>0</v>
      </c>
      <c r="Q247" s="30">
        <f>(I-Service_Fee)/12*P247</f>
        <v>0</v>
      </c>
      <c r="R247" s="34">
        <f t="shared" si="74"/>
        <v>0</v>
      </c>
      <c r="S247" s="33">
        <f t="shared" si="79"/>
        <v>11829705.012317689</v>
      </c>
      <c r="T247" s="30">
        <f>(I-Service_Fee)/12*S247</f>
        <v>73935.656326985554</v>
      </c>
      <c r="U247" s="35">
        <f t="shared" si="75"/>
        <v>509422.31925165677</v>
      </c>
      <c r="V247" s="34">
        <f t="shared" si="80"/>
        <v>37500000</v>
      </c>
      <c r="W247" s="30">
        <f>(I-Service_Fee)/12*V247</f>
        <v>234374.99999999997</v>
      </c>
      <c r="X247" s="35">
        <f t="shared" si="81"/>
        <v>0</v>
      </c>
      <c r="Y247" s="32"/>
      <c r="Z247" s="32">
        <f t="shared" si="87"/>
        <v>237</v>
      </c>
      <c r="AA247" s="32">
        <f t="shared" si="82"/>
        <v>0</v>
      </c>
      <c r="AB247" s="32">
        <f t="shared" si="83"/>
        <v>0</v>
      </c>
      <c r="AC247" s="32">
        <f t="shared" si="84"/>
        <v>583357.97557864233</v>
      </c>
      <c r="AD247" s="32">
        <f t="shared" si="85"/>
        <v>234374.99999999997</v>
      </c>
    </row>
    <row r="248" spans="1:30" ht="15.75" thickBot="1" x14ac:dyDescent="0.3">
      <c r="A248" s="7">
        <v>238</v>
      </c>
      <c r="B248" s="14">
        <f t="shared" si="76"/>
        <v>48820282.693066061</v>
      </c>
      <c r="C248" s="19">
        <f t="shared" si="77"/>
        <v>582892.35809292819</v>
      </c>
      <c r="D248" s="14">
        <f t="shared" si="66"/>
        <v>325468.55128710711</v>
      </c>
      <c r="E248" s="15">
        <f t="shared" si="67"/>
        <v>257423.80680582108</v>
      </c>
      <c r="F248" s="17">
        <f>IF(time&lt;=30,1-(1-$F$3*time/30)^(1/12),1-(1-$F$3)^(1/12))</f>
        <v>5.1430128318229462E-3</v>
      </c>
      <c r="G248" s="16">
        <f t="shared" si="68"/>
        <v>249759.40640204342</v>
      </c>
      <c r="H248" s="14">
        <f t="shared" si="69"/>
        <v>20341.784455444194</v>
      </c>
      <c r="I248" s="15">
        <f t="shared" si="70"/>
        <v>507183.21320786449</v>
      </c>
      <c r="J248" s="14">
        <f t="shared" si="71"/>
        <v>305126.76683166291</v>
      </c>
      <c r="K248" s="21">
        <f t="shared" si="72"/>
        <v>812309.98003952741</v>
      </c>
      <c r="M248" s="33">
        <f t="shared" si="78"/>
        <v>0</v>
      </c>
      <c r="N248" s="30">
        <f>(I-Service_Fee)/12*M248</f>
        <v>0</v>
      </c>
      <c r="O248" s="35">
        <f t="shared" si="73"/>
        <v>0</v>
      </c>
      <c r="P248" s="33">
        <f t="shared" si="86"/>
        <v>0</v>
      </c>
      <c r="Q248" s="30">
        <f>(I-Service_Fee)/12*P248</f>
        <v>0</v>
      </c>
      <c r="R248" s="34">
        <f t="shared" si="74"/>
        <v>0</v>
      </c>
      <c r="S248" s="33">
        <f t="shared" si="79"/>
        <v>11320282.693066033</v>
      </c>
      <c r="T248" s="30">
        <f>(I-Service_Fee)/12*S248</f>
        <v>70751.766831662695</v>
      </c>
      <c r="U248" s="35">
        <f t="shared" si="75"/>
        <v>507183.21320786449</v>
      </c>
      <c r="V248" s="34">
        <f t="shared" si="80"/>
        <v>37500000</v>
      </c>
      <c r="W248" s="30">
        <f>(I-Service_Fee)/12*V248</f>
        <v>234374.99999999997</v>
      </c>
      <c r="X248" s="35">
        <f t="shared" si="81"/>
        <v>0</v>
      </c>
      <c r="Y248" s="32"/>
      <c r="Z248" s="32">
        <f t="shared" si="87"/>
        <v>238</v>
      </c>
      <c r="AA248" s="32">
        <f t="shared" si="82"/>
        <v>0</v>
      </c>
      <c r="AB248" s="32">
        <f t="shared" si="83"/>
        <v>0</v>
      </c>
      <c r="AC248" s="32">
        <f t="shared" si="84"/>
        <v>577934.98003952717</v>
      </c>
      <c r="AD248" s="32">
        <f t="shared" si="85"/>
        <v>234374.99999999997</v>
      </c>
    </row>
    <row r="249" spans="1:30" ht="15.75" thickBot="1" x14ac:dyDescent="0.3">
      <c r="A249" s="7">
        <v>239</v>
      </c>
      <c r="B249" s="14">
        <f t="shared" si="76"/>
        <v>48313099.479858197</v>
      </c>
      <c r="C249" s="19">
        <f t="shared" si="77"/>
        <v>579894.53521568468</v>
      </c>
      <c r="D249" s="14">
        <f t="shared" si="66"/>
        <v>322087.32986572135</v>
      </c>
      <c r="E249" s="15">
        <f t="shared" si="67"/>
        <v>257807.20534996333</v>
      </c>
      <c r="F249" s="17">
        <f>IF(time&lt;=30,1-(1-$F$3*time/30)^(1/12),1-(1-$F$3)^(1/12))</f>
        <v>5.1430128318229462E-3</v>
      </c>
      <c r="G249" s="16">
        <f t="shared" si="68"/>
        <v>247148.98480479792</v>
      </c>
      <c r="H249" s="14">
        <f t="shared" si="69"/>
        <v>20130.458116607584</v>
      </c>
      <c r="I249" s="15">
        <f t="shared" si="70"/>
        <v>504956.19015476125</v>
      </c>
      <c r="J249" s="14">
        <f t="shared" si="71"/>
        <v>301956.87174911378</v>
      </c>
      <c r="K249" s="21">
        <f t="shared" si="72"/>
        <v>806913.06190387509</v>
      </c>
      <c r="M249" s="33">
        <f t="shared" si="78"/>
        <v>0</v>
      </c>
      <c r="N249" s="30">
        <f>(I-Service_Fee)/12*M249</f>
        <v>0</v>
      </c>
      <c r="O249" s="35">
        <f t="shared" si="73"/>
        <v>0</v>
      </c>
      <c r="P249" s="33">
        <f t="shared" si="86"/>
        <v>0</v>
      </c>
      <c r="Q249" s="30">
        <f>(I-Service_Fee)/12*P249</f>
        <v>0</v>
      </c>
      <c r="R249" s="34">
        <f t="shared" si="74"/>
        <v>0</v>
      </c>
      <c r="S249" s="33">
        <f t="shared" si="79"/>
        <v>10813099.479858167</v>
      </c>
      <c r="T249" s="30">
        <f>(I-Service_Fee)/12*S249</f>
        <v>67581.871749113547</v>
      </c>
      <c r="U249" s="35">
        <f t="shared" si="75"/>
        <v>504956.19015476125</v>
      </c>
      <c r="V249" s="34">
        <f t="shared" si="80"/>
        <v>37500000</v>
      </c>
      <c r="W249" s="30">
        <f>(I-Service_Fee)/12*V249</f>
        <v>234374.99999999997</v>
      </c>
      <c r="X249" s="35">
        <f t="shared" si="81"/>
        <v>0</v>
      </c>
      <c r="Y249" s="32"/>
      <c r="Z249" s="32">
        <f t="shared" si="87"/>
        <v>239</v>
      </c>
      <c r="AA249" s="32">
        <f t="shared" si="82"/>
        <v>0</v>
      </c>
      <c r="AB249" s="32">
        <f t="shared" si="83"/>
        <v>0</v>
      </c>
      <c r="AC249" s="32">
        <f t="shared" si="84"/>
        <v>572538.06190387486</v>
      </c>
      <c r="AD249" s="32">
        <f t="shared" si="85"/>
        <v>234374.99999999997</v>
      </c>
    </row>
    <row r="250" spans="1:30" ht="15.75" thickBot="1" x14ac:dyDescent="0.3">
      <c r="A250" s="7">
        <v>240</v>
      </c>
      <c r="B250" s="14">
        <f t="shared" si="76"/>
        <v>47808143.289703436</v>
      </c>
      <c r="C250" s="19">
        <f t="shared" si="77"/>
        <v>576912.13017996645</v>
      </c>
      <c r="D250" s="14">
        <f t="shared" si="66"/>
        <v>318720.95526468958</v>
      </c>
      <c r="E250" s="15">
        <f t="shared" si="67"/>
        <v>258191.17491527688</v>
      </c>
      <c r="F250" s="17">
        <f>IF(time&lt;=30,1-(1-$F$3*time/30)^(1/12),1-(1-$F$3)^(1/12))</f>
        <v>5.1430128318229462E-3</v>
      </c>
      <c r="G250" s="16">
        <f t="shared" si="68"/>
        <v>244550.01387892215</v>
      </c>
      <c r="H250" s="14">
        <f t="shared" si="69"/>
        <v>19920.059704043098</v>
      </c>
      <c r="I250" s="15">
        <f t="shared" si="70"/>
        <v>502741.18879419903</v>
      </c>
      <c r="J250" s="14">
        <f t="shared" si="71"/>
        <v>298800.89556064649</v>
      </c>
      <c r="K250" s="21">
        <f t="shared" si="72"/>
        <v>801542.08435484557</v>
      </c>
      <c r="M250" s="33">
        <f t="shared" si="78"/>
        <v>0</v>
      </c>
      <c r="N250" s="30">
        <f>(I-Service_Fee)/12*M250</f>
        <v>0</v>
      </c>
      <c r="O250" s="35">
        <f t="shared" si="73"/>
        <v>0</v>
      </c>
      <c r="P250" s="33">
        <f t="shared" si="86"/>
        <v>0</v>
      </c>
      <c r="Q250" s="30">
        <f>(I-Service_Fee)/12*P250</f>
        <v>0</v>
      </c>
      <c r="R250" s="34">
        <f t="shared" si="74"/>
        <v>0</v>
      </c>
      <c r="S250" s="33">
        <f t="shared" si="79"/>
        <v>10308143.289703406</v>
      </c>
      <c r="T250" s="30">
        <f>(I-Service_Fee)/12*S250</f>
        <v>64425.895560646284</v>
      </c>
      <c r="U250" s="35">
        <f t="shared" si="75"/>
        <v>502741.18879419903</v>
      </c>
      <c r="V250" s="34">
        <f t="shared" si="80"/>
        <v>37500000</v>
      </c>
      <c r="W250" s="30">
        <f>(I-Service_Fee)/12*V250</f>
        <v>234374.99999999997</v>
      </c>
      <c r="X250" s="35">
        <f t="shared" si="81"/>
        <v>0</v>
      </c>
      <c r="Y250" s="32"/>
      <c r="Z250" s="32">
        <f t="shared" si="87"/>
        <v>240</v>
      </c>
      <c r="AA250" s="32">
        <f t="shared" si="82"/>
        <v>0</v>
      </c>
      <c r="AB250" s="32">
        <f t="shared" si="83"/>
        <v>0</v>
      </c>
      <c r="AC250" s="32">
        <f t="shared" si="84"/>
        <v>567167.08435484534</v>
      </c>
      <c r="AD250" s="32">
        <f t="shared" si="85"/>
        <v>234374.99999999997</v>
      </c>
    </row>
    <row r="251" spans="1:30" ht="15.75" thickBot="1" x14ac:dyDescent="0.3">
      <c r="A251" s="7">
        <v>241</v>
      </c>
      <c r="B251" s="14">
        <f t="shared" si="76"/>
        <v>47305402.100909241</v>
      </c>
      <c r="C251" s="19">
        <f t="shared" si="77"/>
        <v>573945.06369161664</v>
      </c>
      <c r="D251" s="14">
        <f t="shared" si="66"/>
        <v>315369.34733939497</v>
      </c>
      <c r="E251" s="15">
        <f t="shared" si="67"/>
        <v>258575.71635222167</v>
      </c>
      <c r="F251" s="17">
        <f>IF(time&lt;=30,1-(1-$F$3*time/30)^(1/12),1-(1-$F$3)^(1/12))</f>
        <v>5.1430128318229462E-3</v>
      </c>
      <c r="G251" s="16">
        <f t="shared" si="68"/>
        <v>241962.43179232307</v>
      </c>
      <c r="H251" s="14">
        <f t="shared" si="69"/>
        <v>19710.584208712182</v>
      </c>
      <c r="I251" s="15">
        <f t="shared" si="70"/>
        <v>500538.14814454474</v>
      </c>
      <c r="J251" s="14">
        <f t="shared" si="71"/>
        <v>295658.76313068281</v>
      </c>
      <c r="K251" s="21">
        <f t="shared" si="72"/>
        <v>796196.91127522755</v>
      </c>
      <c r="M251" s="33">
        <f t="shared" si="78"/>
        <v>0</v>
      </c>
      <c r="N251" s="30">
        <f>(I-Service_Fee)/12*M251</f>
        <v>0</v>
      </c>
      <c r="O251" s="35">
        <f t="shared" si="73"/>
        <v>0</v>
      </c>
      <c r="P251" s="33">
        <f t="shared" si="86"/>
        <v>0</v>
      </c>
      <c r="Q251" s="30">
        <f>(I-Service_Fee)/12*P251</f>
        <v>0</v>
      </c>
      <c r="R251" s="34">
        <f t="shared" si="74"/>
        <v>0</v>
      </c>
      <c r="S251" s="33">
        <f t="shared" si="79"/>
        <v>9805402.100909207</v>
      </c>
      <c r="T251" s="30">
        <f>(I-Service_Fee)/12*S251</f>
        <v>61283.763130682535</v>
      </c>
      <c r="U251" s="35">
        <f t="shared" si="75"/>
        <v>500538.14814454474</v>
      </c>
      <c r="V251" s="34">
        <f t="shared" si="80"/>
        <v>37500000</v>
      </c>
      <c r="W251" s="30">
        <f>(I-Service_Fee)/12*V251</f>
        <v>234374.99999999997</v>
      </c>
      <c r="X251" s="35">
        <f t="shared" si="81"/>
        <v>0</v>
      </c>
      <c r="Y251" s="32"/>
      <c r="Z251" s="32">
        <f t="shared" si="87"/>
        <v>241</v>
      </c>
      <c r="AA251" s="32">
        <f t="shared" si="82"/>
        <v>0</v>
      </c>
      <c r="AB251" s="32">
        <f t="shared" si="83"/>
        <v>0</v>
      </c>
      <c r="AC251" s="32">
        <f t="shared" si="84"/>
        <v>561821.91127522732</v>
      </c>
      <c r="AD251" s="32">
        <f t="shared" si="85"/>
        <v>234374.99999999997</v>
      </c>
    </row>
    <row r="252" spans="1:30" ht="15.75" thickBot="1" x14ac:dyDescent="0.3">
      <c r="A252" s="7">
        <v>242</v>
      </c>
      <c r="B252" s="14">
        <f t="shared" si="76"/>
        <v>46804863.952764697</v>
      </c>
      <c r="C252" s="19">
        <f t="shared" si="77"/>
        <v>570993.25686428917</v>
      </c>
      <c r="D252" s="14">
        <f t="shared" si="66"/>
        <v>312032.42635176465</v>
      </c>
      <c r="E252" s="15">
        <f t="shared" si="67"/>
        <v>258960.83051252452</v>
      </c>
      <c r="F252" s="17">
        <f>IF(time&lt;=30,1-(1-$F$3*time/30)^(1/12),1-(1-$F$3)^(1/12))</f>
        <v>5.1430128318229462E-3</v>
      </c>
      <c r="G252" s="16">
        <f t="shared" si="68"/>
        <v>239386.17702653067</v>
      </c>
      <c r="H252" s="14">
        <f t="shared" si="69"/>
        <v>19502.02664698529</v>
      </c>
      <c r="I252" s="15">
        <f t="shared" si="70"/>
        <v>498347.00753905519</v>
      </c>
      <c r="J252" s="14">
        <f t="shared" si="71"/>
        <v>292530.39970477938</v>
      </c>
      <c r="K252" s="21">
        <f t="shared" si="72"/>
        <v>790877.40724383458</v>
      </c>
      <c r="M252" s="33">
        <f t="shared" si="78"/>
        <v>0</v>
      </c>
      <c r="N252" s="30">
        <f>(I-Service_Fee)/12*M252</f>
        <v>0</v>
      </c>
      <c r="O252" s="35">
        <f t="shared" si="73"/>
        <v>0</v>
      </c>
      <c r="P252" s="33">
        <f t="shared" si="86"/>
        <v>0</v>
      </c>
      <c r="Q252" s="30">
        <f>(I-Service_Fee)/12*P252</f>
        <v>0</v>
      </c>
      <c r="R252" s="34">
        <f t="shared" si="74"/>
        <v>0</v>
      </c>
      <c r="S252" s="33">
        <f t="shared" si="79"/>
        <v>9304863.952764662</v>
      </c>
      <c r="T252" s="30">
        <f>(I-Service_Fee)/12*S252</f>
        <v>58155.399704779134</v>
      </c>
      <c r="U252" s="35">
        <f t="shared" si="75"/>
        <v>498347.00753905519</v>
      </c>
      <c r="V252" s="34">
        <f t="shared" si="80"/>
        <v>37500000</v>
      </c>
      <c r="W252" s="30">
        <f>(I-Service_Fee)/12*V252</f>
        <v>234374.99999999997</v>
      </c>
      <c r="X252" s="35">
        <f t="shared" si="81"/>
        <v>0</v>
      </c>
      <c r="Y252" s="32"/>
      <c r="Z252" s="32">
        <f t="shared" si="87"/>
        <v>242</v>
      </c>
      <c r="AA252" s="32">
        <f t="shared" si="82"/>
        <v>0</v>
      </c>
      <c r="AB252" s="32">
        <f t="shared" si="83"/>
        <v>0</v>
      </c>
      <c r="AC252" s="32">
        <f t="shared" si="84"/>
        <v>556502.40724383434</v>
      </c>
      <c r="AD252" s="32">
        <f t="shared" si="85"/>
        <v>234374.99999999997</v>
      </c>
    </row>
    <row r="253" spans="1:30" ht="15.75" thickBot="1" x14ac:dyDescent="0.3">
      <c r="A253" s="7">
        <v>243</v>
      </c>
      <c r="B253" s="14">
        <f t="shared" si="76"/>
        <v>46306516.945225641</v>
      </c>
      <c r="C253" s="19">
        <f t="shared" si="77"/>
        <v>568056.63121735177</v>
      </c>
      <c r="D253" s="14">
        <f t="shared" si="66"/>
        <v>308710.11296817096</v>
      </c>
      <c r="E253" s="15">
        <f t="shared" si="67"/>
        <v>259346.51824918081</v>
      </c>
      <c r="F253" s="17">
        <f>IF(time&lt;=30,1-(1-$F$3*time/30)^(1/12),1-(1-$F$3)^(1/12))</f>
        <v>5.1430128318229462E-3</v>
      </c>
      <c r="G253" s="16">
        <f t="shared" si="68"/>
        <v>236821.18837507803</v>
      </c>
      <c r="H253" s="14">
        <f t="shared" si="69"/>
        <v>19294.382060510685</v>
      </c>
      <c r="I253" s="15">
        <f t="shared" si="70"/>
        <v>496167.70662425883</v>
      </c>
      <c r="J253" s="14">
        <f t="shared" si="71"/>
        <v>289415.73090766027</v>
      </c>
      <c r="K253" s="21">
        <f t="shared" si="72"/>
        <v>785583.4375319191</v>
      </c>
      <c r="M253" s="33">
        <f t="shared" si="78"/>
        <v>0</v>
      </c>
      <c r="N253" s="30">
        <f>(I-Service_Fee)/12*M253</f>
        <v>0</v>
      </c>
      <c r="O253" s="35">
        <f t="shared" si="73"/>
        <v>0</v>
      </c>
      <c r="P253" s="33">
        <f t="shared" si="86"/>
        <v>0</v>
      </c>
      <c r="Q253" s="30">
        <f>(I-Service_Fee)/12*P253</f>
        <v>0</v>
      </c>
      <c r="R253" s="34">
        <f t="shared" si="74"/>
        <v>0</v>
      </c>
      <c r="S253" s="33">
        <f t="shared" si="79"/>
        <v>8806516.9452256076</v>
      </c>
      <c r="T253" s="30">
        <f>(I-Service_Fee)/12*S253</f>
        <v>55040.730907660043</v>
      </c>
      <c r="U253" s="35">
        <f t="shared" si="75"/>
        <v>496167.70662425883</v>
      </c>
      <c r="V253" s="34">
        <f t="shared" si="80"/>
        <v>37500000</v>
      </c>
      <c r="W253" s="30">
        <f>(I-Service_Fee)/12*V253</f>
        <v>234374.99999999997</v>
      </c>
      <c r="X253" s="35">
        <f t="shared" si="81"/>
        <v>0</v>
      </c>
      <c r="Y253" s="32"/>
      <c r="Z253" s="32">
        <f t="shared" si="87"/>
        <v>243</v>
      </c>
      <c r="AA253" s="32">
        <f t="shared" si="82"/>
        <v>0</v>
      </c>
      <c r="AB253" s="32">
        <f t="shared" si="83"/>
        <v>0</v>
      </c>
      <c r="AC253" s="32">
        <f t="shared" si="84"/>
        <v>551208.43753191887</v>
      </c>
      <c r="AD253" s="32">
        <f t="shared" si="85"/>
        <v>234374.99999999997</v>
      </c>
    </row>
    <row r="254" spans="1:30" ht="15.75" thickBot="1" x14ac:dyDescent="0.3">
      <c r="A254" s="7">
        <v>244</v>
      </c>
      <c r="B254" s="14">
        <f t="shared" si="76"/>
        <v>45810349.238601379</v>
      </c>
      <c r="C254" s="19">
        <f t="shared" si="77"/>
        <v>565135.10867379874</v>
      </c>
      <c r="D254" s="14">
        <f t="shared" si="66"/>
        <v>305402.32825734257</v>
      </c>
      <c r="E254" s="15">
        <f t="shared" si="67"/>
        <v>259732.78041645617</v>
      </c>
      <c r="F254" s="17">
        <f>IF(time&lt;=30,1-(1-$F$3*time/30)^(1/12),1-(1-$F$3)^(1/12))</f>
        <v>5.1430128318229462E-3</v>
      </c>
      <c r="G254" s="16">
        <f t="shared" si="68"/>
        <v>234267.40494189053</v>
      </c>
      <c r="H254" s="14">
        <f t="shared" si="69"/>
        <v>19087.645516083907</v>
      </c>
      <c r="I254" s="15">
        <f t="shared" si="70"/>
        <v>494000.18535834667</v>
      </c>
      <c r="J254" s="14">
        <f t="shared" si="71"/>
        <v>286314.68274125864</v>
      </c>
      <c r="K254" s="21">
        <f t="shared" si="72"/>
        <v>780314.86809960532</v>
      </c>
      <c r="M254" s="33">
        <f t="shared" si="78"/>
        <v>0</v>
      </c>
      <c r="N254" s="30">
        <f>(I-Service_Fee)/12*M254</f>
        <v>0</v>
      </c>
      <c r="O254" s="35">
        <f t="shared" si="73"/>
        <v>0</v>
      </c>
      <c r="P254" s="33">
        <f t="shared" si="86"/>
        <v>0</v>
      </c>
      <c r="Q254" s="30">
        <f>(I-Service_Fee)/12*P254</f>
        <v>0</v>
      </c>
      <c r="R254" s="34">
        <f t="shared" si="74"/>
        <v>0</v>
      </c>
      <c r="S254" s="33">
        <f t="shared" si="79"/>
        <v>8310349.2386013484</v>
      </c>
      <c r="T254" s="30">
        <f>(I-Service_Fee)/12*S254</f>
        <v>51939.682741258424</v>
      </c>
      <c r="U254" s="35">
        <f t="shared" si="75"/>
        <v>494000.18535834667</v>
      </c>
      <c r="V254" s="34">
        <f t="shared" si="80"/>
        <v>37500000</v>
      </c>
      <c r="W254" s="30">
        <f>(I-Service_Fee)/12*V254</f>
        <v>234374.99999999997</v>
      </c>
      <c r="X254" s="35">
        <f t="shared" si="81"/>
        <v>0</v>
      </c>
      <c r="Y254" s="32"/>
      <c r="Z254" s="32">
        <f t="shared" si="87"/>
        <v>244</v>
      </c>
      <c r="AA254" s="32">
        <f t="shared" si="82"/>
        <v>0</v>
      </c>
      <c r="AB254" s="32">
        <f t="shared" si="83"/>
        <v>0</v>
      </c>
      <c r="AC254" s="32">
        <f t="shared" si="84"/>
        <v>545939.86809960508</v>
      </c>
      <c r="AD254" s="32">
        <f t="shared" si="85"/>
        <v>234374.99999999997</v>
      </c>
    </row>
    <row r="255" spans="1:30" ht="15.75" thickBot="1" x14ac:dyDescent="0.3">
      <c r="A255" s="7">
        <v>245</v>
      </c>
      <c r="B255" s="14">
        <f t="shared" si="76"/>
        <v>45316349.053243034</v>
      </c>
      <c r="C255" s="19">
        <f t="shared" si="77"/>
        <v>562228.61155817588</v>
      </c>
      <c r="D255" s="14">
        <f t="shared" si="66"/>
        <v>302108.99368828692</v>
      </c>
      <c r="E255" s="15">
        <f t="shared" si="67"/>
        <v>260119.61786988896</v>
      </c>
      <c r="F255" s="17">
        <f>IF(time&lt;=30,1-(1-$F$3*time/30)^(1/12),1-(1-$F$3)^(1/12))</f>
        <v>5.1430128318229462E-3</v>
      </c>
      <c r="G255" s="16">
        <f t="shared" si="68"/>
        <v>231724.76613968282</v>
      </c>
      <c r="H255" s="14">
        <f t="shared" si="69"/>
        <v>18881.812105517933</v>
      </c>
      <c r="I255" s="15">
        <f t="shared" si="70"/>
        <v>491844.38400957175</v>
      </c>
      <c r="J255" s="14">
        <f t="shared" si="71"/>
        <v>283227.18158276897</v>
      </c>
      <c r="K255" s="21">
        <f t="shared" si="72"/>
        <v>775071.56559234066</v>
      </c>
      <c r="M255" s="33">
        <f t="shared" si="78"/>
        <v>0</v>
      </c>
      <c r="N255" s="30">
        <f>(I-Service_Fee)/12*M255</f>
        <v>0</v>
      </c>
      <c r="O255" s="35">
        <f t="shared" si="73"/>
        <v>0</v>
      </c>
      <c r="P255" s="33">
        <f t="shared" si="86"/>
        <v>0</v>
      </c>
      <c r="Q255" s="30">
        <f>(I-Service_Fee)/12*P255</f>
        <v>0</v>
      </c>
      <c r="R255" s="34">
        <f t="shared" si="74"/>
        <v>0</v>
      </c>
      <c r="S255" s="33">
        <f t="shared" si="79"/>
        <v>7816349.0532430019</v>
      </c>
      <c r="T255" s="30">
        <f>(I-Service_Fee)/12*S255</f>
        <v>48852.181582768761</v>
      </c>
      <c r="U255" s="35">
        <f t="shared" si="75"/>
        <v>491844.38400957175</v>
      </c>
      <c r="V255" s="34">
        <f t="shared" si="80"/>
        <v>37500000</v>
      </c>
      <c r="W255" s="30">
        <f>(I-Service_Fee)/12*V255</f>
        <v>234374.99999999997</v>
      </c>
      <c r="X255" s="35">
        <f t="shared" si="81"/>
        <v>0</v>
      </c>
      <c r="Y255" s="32"/>
      <c r="Z255" s="32">
        <f t="shared" si="87"/>
        <v>245</v>
      </c>
      <c r="AA255" s="32">
        <f t="shared" si="82"/>
        <v>0</v>
      </c>
      <c r="AB255" s="32">
        <f t="shared" si="83"/>
        <v>0</v>
      </c>
      <c r="AC255" s="32">
        <f t="shared" si="84"/>
        <v>540696.56559234054</v>
      </c>
      <c r="AD255" s="32">
        <f t="shared" si="85"/>
        <v>234374.99999999997</v>
      </c>
    </row>
    <row r="256" spans="1:30" ht="15.75" thickBot="1" x14ac:dyDescent="0.3">
      <c r="A256" s="7">
        <v>246</v>
      </c>
      <c r="B256" s="14">
        <f t="shared" si="76"/>
        <v>44824504.669233464</v>
      </c>
      <c r="C256" s="19">
        <f t="shared" si="77"/>
        <v>559337.06259451411</v>
      </c>
      <c r="D256" s="14">
        <f t="shared" si="66"/>
        <v>298830.03112822311</v>
      </c>
      <c r="E256" s="15">
        <f t="shared" si="67"/>
        <v>260507.031466291</v>
      </c>
      <c r="F256" s="17">
        <f>IF(time&lt;=30,1-(1-$F$3*time/30)^(1/12),1-(1-$F$3)^(1/12))</f>
        <v>5.1430128318229462E-3</v>
      </c>
      <c r="G256" s="16">
        <f t="shared" si="68"/>
        <v>229193.21168836404</v>
      </c>
      <c r="H256" s="14">
        <f t="shared" si="69"/>
        <v>18676.876945513945</v>
      </c>
      <c r="I256" s="15">
        <f t="shared" si="70"/>
        <v>489700.24315465504</v>
      </c>
      <c r="J256" s="14">
        <f t="shared" si="71"/>
        <v>280153.15418270917</v>
      </c>
      <c r="K256" s="21">
        <f t="shared" si="72"/>
        <v>769853.39733736427</v>
      </c>
      <c r="M256" s="33">
        <f t="shared" si="78"/>
        <v>0</v>
      </c>
      <c r="N256" s="30">
        <f>(I-Service_Fee)/12*M256</f>
        <v>0</v>
      </c>
      <c r="O256" s="35">
        <f t="shared" si="73"/>
        <v>0</v>
      </c>
      <c r="P256" s="33">
        <f t="shared" si="86"/>
        <v>0</v>
      </c>
      <c r="Q256" s="30">
        <f>(I-Service_Fee)/12*P256</f>
        <v>0</v>
      </c>
      <c r="R256" s="34">
        <f t="shared" si="74"/>
        <v>0</v>
      </c>
      <c r="S256" s="33">
        <f t="shared" si="79"/>
        <v>7324504.6692334302</v>
      </c>
      <c r="T256" s="30">
        <f>(I-Service_Fee)/12*S256</f>
        <v>45778.154182708931</v>
      </c>
      <c r="U256" s="35">
        <f t="shared" si="75"/>
        <v>489700.24315465504</v>
      </c>
      <c r="V256" s="34">
        <f t="shared" si="80"/>
        <v>37500000</v>
      </c>
      <c r="W256" s="30">
        <f>(I-Service_Fee)/12*V256</f>
        <v>234374.99999999997</v>
      </c>
      <c r="X256" s="35">
        <f t="shared" si="81"/>
        <v>0</v>
      </c>
      <c r="Y256" s="32"/>
      <c r="Z256" s="32">
        <f t="shared" si="87"/>
        <v>246</v>
      </c>
      <c r="AA256" s="32">
        <f t="shared" si="82"/>
        <v>0</v>
      </c>
      <c r="AB256" s="32">
        <f t="shared" si="83"/>
        <v>0</v>
      </c>
      <c r="AC256" s="32">
        <f t="shared" si="84"/>
        <v>535478.39733736392</v>
      </c>
      <c r="AD256" s="32">
        <f t="shared" si="85"/>
        <v>234374.99999999997</v>
      </c>
    </row>
    <row r="257" spans="1:30" ht="15.75" thickBot="1" x14ac:dyDescent="0.3">
      <c r="A257" s="7">
        <v>247</v>
      </c>
      <c r="B257" s="14">
        <f t="shared" si="76"/>
        <v>44334804.426078811</v>
      </c>
      <c r="C257" s="19">
        <f t="shared" si="77"/>
        <v>556460.38490427635</v>
      </c>
      <c r="D257" s="14">
        <f t="shared" si="66"/>
        <v>295565.3628405254</v>
      </c>
      <c r="E257" s="15">
        <f t="shared" si="67"/>
        <v>260895.02206375095</v>
      </c>
      <c r="F257" s="17">
        <f>IF(time&lt;=30,1-(1-$F$3*time/30)^(1/12),1-(1-$F$3)^(1/12))</f>
        <v>5.1430128318229462E-3</v>
      </c>
      <c r="G257" s="16">
        <f t="shared" si="68"/>
        <v>226672.68161345145</v>
      </c>
      <c r="H257" s="14">
        <f t="shared" si="69"/>
        <v>18472.835177532837</v>
      </c>
      <c r="I257" s="15">
        <f t="shared" si="70"/>
        <v>487567.7036772024</v>
      </c>
      <c r="J257" s="14">
        <f t="shared" si="71"/>
        <v>277092.52766299254</v>
      </c>
      <c r="K257" s="21">
        <f t="shared" si="72"/>
        <v>764660.23134019494</v>
      </c>
      <c r="M257" s="33">
        <f t="shared" si="78"/>
        <v>0</v>
      </c>
      <c r="N257" s="30">
        <f>(I-Service_Fee)/12*M257</f>
        <v>0</v>
      </c>
      <c r="O257" s="35">
        <f t="shared" si="73"/>
        <v>0</v>
      </c>
      <c r="P257" s="33">
        <f t="shared" si="86"/>
        <v>0</v>
      </c>
      <c r="Q257" s="30">
        <f>(I-Service_Fee)/12*P257</f>
        <v>0</v>
      </c>
      <c r="R257" s="34">
        <f t="shared" si="74"/>
        <v>0</v>
      </c>
      <c r="S257" s="33">
        <f t="shared" si="79"/>
        <v>6834804.426078775</v>
      </c>
      <c r="T257" s="30">
        <f>(I-Service_Fee)/12*S257</f>
        <v>42717.527662992339</v>
      </c>
      <c r="U257" s="35">
        <f t="shared" si="75"/>
        <v>487567.7036772024</v>
      </c>
      <c r="V257" s="34">
        <f t="shared" si="80"/>
        <v>37500000</v>
      </c>
      <c r="W257" s="30">
        <f>(I-Service_Fee)/12*V257</f>
        <v>234374.99999999997</v>
      </c>
      <c r="X257" s="35">
        <f t="shared" si="81"/>
        <v>0</v>
      </c>
      <c r="Y257" s="32"/>
      <c r="Z257" s="32">
        <f t="shared" si="87"/>
        <v>247</v>
      </c>
      <c r="AA257" s="32">
        <f t="shared" si="82"/>
        <v>0</v>
      </c>
      <c r="AB257" s="32">
        <f t="shared" si="83"/>
        <v>0</v>
      </c>
      <c r="AC257" s="32">
        <f t="shared" si="84"/>
        <v>530285.2313401947</v>
      </c>
      <c r="AD257" s="32">
        <f t="shared" si="85"/>
        <v>234374.99999999997</v>
      </c>
    </row>
    <row r="258" spans="1:30" ht="15.75" thickBot="1" x14ac:dyDescent="0.3">
      <c r="A258" s="7">
        <v>248</v>
      </c>
      <c r="B258" s="14">
        <f t="shared" si="76"/>
        <v>43847236.722401612</v>
      </c>
      <c r="C258" s="19">
        <f t="shared" si="77"/>
        <v>553598.50200431258</v>
      </c>
      <c r="D258" s="14">
        <f t="shared" si="66"/>
        <v>292314.91148267745</v>
      </c>
      <c r="E258" s="15">
        <f t="shared" si="67"/>
        <v>261283.59052163514</v>
      </c>
      <c r="F258" s="17">
        <f>IF(time&lt;=30,1-(1-$F$3*time/30)^(1/12),1-(1-$F$3)^(1/12))</f>
        <v>5.1430128318229462E-3</v>
      </c>
      <c r="G258" s="16">
        <f t="shared" si="68"/>
        <v>224163.11624449227</v>
      </c>
      <c r="H258" s="14">
        <f t="shared" si="69"/>
        <v>18269.681967667337</v>
      </c>
      <c r="I258" s="15">
        <f t="shared" si="70"/>
        <v>485446.70676612738</v>
      </c>
      <c r="J258" s="14">
        <f t="shared" si="71"/>
        <v>274045.22951501008</v>
      </c>
      <c r="K258" s="21">
        <f t="shared" si="72"/>
        <v>759491.9362811374</v>
      </c>
      <c r="M258" s="33">
        <f t="shared" si="78"/>
        <v>0</v>
      </c>
      <c r="N258" s="30">
        <f>(I-Service_Fee)/12*M258</f>
        <v>0</v>
      </c>
      <c r="O258" s="35">
        <f t="shared" si="73"/>
        <v>0</v>
      </c>
      <c r="P258" s="33">
        <f t="shared" si="86"/>
        <v>0</v>
      </c>
      <c r="Q258" s="30">
        <f>(I-Service_Fee)/12*P258</f>
        <v>0</v>
      </c>
      <c r="R258" s="34">
        <f t="shared" si="74"/>
        <v>0</v>
      </c>
      <c r="S258" s="33">
        <f t="shared" si="79"/>
        <v>6347236.7224015724</v>
      </c>
      <c r="T258" s="30">
        <f>(I-Service_Fee)/12*S258</f>
        <v>39670.229515009822</v>
      </c>
      <c r="U258" s="35">
        <f t="shared" si="75"/>
        <v>485446.70676612738</v>
      </c>
      <c r="V258" s="34">
        <f t="shared" si="80"/>
        <v>37500000</v>
      </c>
      <c r="W258" s="30">
        <f>(I-Service_Fee)/12*V258</f>
        <v>234374.99999999997</v>
      </c>
      <c r="X258" s="35">
        <f t="shared" si="81"/>
        <v>0</v>
      </c>
      <c r="Y258" s="32"/>
      <c r="Z258" s="32">
        <f t="shared" si="87"/>
        <v>248</v>
      </c>
      <c r="AA258" s="32">
        <f t="shared" si="82"/>
        <v>0</v>
      </c>
      <c r="AB258" s="32">
        <f t="shared" si="83"/>
        <v>0</v>
      </c>
      <c r="AC258" s="32">
        <f t="shared" si="84"/>
        <v>525116.93628113717</v>
      </c>
      <c r="AD258" s="32">
        <f t="shared" si="85"/>
        <v>234374.99999999997</v>
      </c>
    </row>
    <row r="259" spans="1:30" ht="15.75" thickBot="1" x14ac:dyDescent="0.3">
      <c r="A259" s="7">
        <v>249</v>
      </c>
      <c r="B259" s="14">
        <f t="shared" si="76"/>
        <v>43361790.015635483</v>
      </c>
      <c r="C259" s="19">
        <f t="shared" si="77"/>
        <v>550751.33780482656</v>
      </c>
      <c r="D259" s="14">
        <f t="shared" si="66"/>
        <v>289078.60010423657</v>
      </c>
      <c r="E259" s="15">
        <f t="shared" si="67"/>
        <v>261672.73770058999</v>
      </c>
      <c r="F259" s="17">
        <f>IF(time&lt;=30,1-(1-$F$3*time/30)^(1/12),1-(1-$F$3)^(1/12))</f>
        <v>5.1430128318229462E-3</v>
      </c>
      <c r="G259" s="16">
        <f t="shared" si="68"/>
        <v>221664.45621349305</v>
      </c>
      <c r="H259" s="14">
        <f t="shared" si="69"/>
        <v>18067.412506514785</v>
      </c>
      <c r="I259" s="15">
        <f t="shared" si="70"/>
        <v>483337.19391408307</v>
      </c>
      <c r="J259" s="14">
        <f t="shared" si="71"/>
        <v>271011.18759772176</v>
      </c>
      <c r="K259" s="21">
        <f t="shared" si="72"/>
        <v>754348.38151180488</v>
      </c>
      <c r="M259" s="33">
        <f t="shared" si="78"/>
        <v>0</v>
      </c>
      <c r="N259" s="30">
        <f>(I-Service_Fee)/12*M259</f>
        <v>0</v>
      </c>
      <c r="O259" s="35">
        <f t="shared" si="73"/>
        <v>0</v>
      </c>
      <c r="P259" s="33">
        <f t="shared" si="86"/>
        <v>0</v>
      </c>
      <c r="Q259" s="30">
        <f>(I-Service_Fee)/12*P259</f>
        <v>0</v>
      </c>
      <c r="R259" s="34">
        <f t="shared" si="74"/>
        <v>0</v>
      </c>
      <c r="S259" s="33">
        <f t="shared" si="79"/>
        <v>5861790.0156354448</v>
      </c>
      <c r="T259" s="30">
        <f>(I-Service_Fee)/12*S259</f>
        <v>36636.187597721524</v>
      </c>
      <c r="U259" s="35">
        <f t="shared" si="75"/>
        <v>483337.19391408307</v>
      </c>
      <c r="V259" s="34">
        <f t="shared" si="80"/>
        <v>37500000</v>
      </c>
      <c r="W259" s="30">
        <f>(I-Service_Fee)/12*V259</f>
        <v>234374.99999999997</v>
      </c>
      <c r="X259" s="35">
        <f t="shared" si="81"/>
        <v>0</v>
      </c>
      <c r="Y259" s="32"/>
      <c r="Z259" s="32">
        <f t="shared" si="87"/>
        <v>249</v>
      </c>
      <c r="AA259" s="32">
        <f t="shared" si="82"/>
        <v>0</v>
      </c>
      <c r="AB259" s="32">
        <f t="shared" si="83"/>
        <v>0</v>
      </c>
      <c r="AC259" s="32">
        <f t="shared" si="84"/>
        <v>519973.38151180459</v>
      </c>
      <c r="AD259" s="32">
        <f t="shared" si="85"/>
        <v>234374.99999999997</v>
      </c>
    </row>
    <row r="260" spans="1:30" ht="15.75" thickBot="1" x14ac:dyDescent="0.3">
      <c r="A260" s="7">
        <v>250</v>
      </c>
      <c r="B260" s="14">
        <f t="shared" si="76"/>
        <v>42878452.821721397</v>
      </c>
      <c r="C260" s="19">
        <f t="shared" si="77"/>
        <v>547918.81660735246</v>
      </c>
      <c r="D260" s="14">
        <f t="shared" si="66"/>
        <v>285856.35214480932</v>
      </c>
      <c r="E260" s="15">
        <f t="shared" si="67"/>
        <v>262062.46446254314</v>
      </c>
      <c r="F260" s="17">
        <f>IF(time&lt;=30,1-(1-$F$3*time/30)^(1/12),1-(1-$F$3)^(1/12))</f>
        <v>5.1430128318229462E-3</v>
      </c>
      <c r="G260" s="16">
        <f t="shared" si="68"/>
        <v>219176.64245335796</v>
      </c>
      <c r="H260" s="14">
        <f t="shared" si="69"/>
        <v>17866.022009050583</v>
      </c>
      <c r="I260" s="15">
        <f t="shared" si="70"/>
        <v>481239.10691590107</v>
      </c>
      <c r="J260" s="14">
        <f t="shared" si="71"/>
        <v>267990.33013575873</v>
      </c>
      <c r="K260" s="21">
        <f t="shared" si="72"/>
        <v>749229.4370516598</v>
      </c>
      <c r="M260" s="33">
        <f t="shared" si="78"/>
        <v>0</v>
      </c>
      <c r="N260" s="30">
        <f>(I-Service_Fee)/12*M260</f>
        <v>0</v>
      </c>
      <c r="O260" s="35">
        <f t="shared" si="73"/>
        <v>0</v>
      </c>
      <c r="P260" s="33">
        <f t="shared" si="86"/>
        <v>0</v>
      </c>
      <c r="Q260" s="30">
        <f>(I-Service_Fee)/12*P260</f>
        <v>0</v>
      </c>
      <c r="R260" s="34">
        <f t="shared" si="74"/>
        <v>0</v>
      </c>
      <c r="S260" s="33">
        <f t="shared" si="79"/>
        <v>5378452.821721362</v>
      </c>
      <c r="T260" s="30">
        <f>(I-Service_Fee)/12*S260</f>
        <v>33615.330135758508</v>
      </c>
      <c r="U260" s="35">
        <f t="shared" si="75"/>
        <v>481239.10691590107</v>
      </c>
      <c r="V260" s="34">
        <f t="shared" si="80"/>
        <v>37500000</v>
      </c>
      <c r="W260" s="30">
        <f>(I-Service_Fee)/12*V260</f>
        <v>234374.99999999997</v>
      </c>
      <c r="X260" s="35">
        <f t="shared" si="81"/>
        <v>0</v>
      </c>
      <c r="Y260" s="32"/>
      <c r="Z260" s="32">
        <f t="shared" si="87"/>
        <v>250</v>
      </c>
      <c r="AA260" s="32">
        <f t="shared" si="82"/>
        <v>0</v>
      </c>
      <c r="AB260" s="32">
        <f t="shared" si="83"/>
        <v>0</v>
      </c>
      <c r="AC260" s="32">
        <f t="shared" si="84"/>
        <v>514854.43705165957</v>
      </c>
      <c r="AD260" s="32">
        <f t="shared" si="85"/>
        <v>234374.99999999997</v>
      </c>
    </row>
    <row r="261" spans="1:30" ht="15.75" thickBot="1" x14ac:dyDescent="0.3">
      <c r="A261" s="7">
        <v>251</v>
      </c>
      <c r="B261" s="14">
        <f t="shared" si="76"/>
        <v>42397213.714805499</v>
      </c>
      <c r="C261" s="19">
        <f t="shared" si="77"/>
        <v>545100.86310274375</v>
      </c>
      <c r="D261" s="14">
        <f t="shared" si="66"/>
        <v>282648.09143203666</v>
      </c>
      <c r="E261" s="15">
        <f t="shared" si="67"/>
        <v>262452.77167070709</v>
      </c>
      <c r="F261" s="17">
        <f>IF(time&lt;=30,1-(1-$F$3*time/30)^(1/12),1-(1-$F$3)^(1/12))</f>
        <v>5.1430128318229462E-3</v>
      </c>
      <c r="G261" s="16">
        <f t="shared" si="68"/>
        <v>216699.61619633454</v>
      </c>
      <c r="H261" s="14">
        <f t="shared" si="69"/>
        <v>17665.505714502291</v>
      </c>
      <c r="I261" s="15">
        <f t="shared" si="70"/>
        <v>479152.38786704163</v>
      </c>
      <c r="J261" s="14">
        <f t="shared" si="71"/>
        <v>264982.58571753436</v>
      </c>
      <c r="K261" s="21">
        <f t="shared" si="72"/>
        <v>744134.97358457604</v>
      </c>
      <c r="M261" s="33">
        <f t="shared" si="78"/>
        <v>0</v>
      </c>
      <c r="N261" s="30">
        <f>(I-Service_Fee)/12*M261</f>
        <v>0</v>
      </c>
      <c r="O261" s="35">
        <f t="shared" si="73"/>
        <v>0</v>
      </c>
      <c r="P261" s="33">
        <f t="shared" si="86"/>
        <v>0</v>
      </c>
      <c r="Q261" s="30">
        <f>(I-Service_Fee)/12*P261</f>
        <v>0</v>
      </c>
      <c r="R261" s="34">
        <f t="shared" si="74"/>
        <v>0</v>
      </c>
      <c r="S261" s="33">
        <f t="shared" si="79"/>
        <v>4897213.7148054605</v>
      </c>
      <c r="T261" s="30">
        <f>(I-Service_Fee)/12*S261</f>
        <v>30607.585717534126</v>
      </c>
      <c r="U261" s="35">
        <f t="shared" si="75"/>
        <v>479152.38786704163</v>
      </c>
      <c r="V261" s="34">
        <f t="shared" si="80"/>
        <v>37500000</v>
      </c>
      <c r="W261" s="30">
        <f>(I-Service_Fee)/12*V261</f>
        <v>234374.99999999997</v>
      </c>
      <c r="X261" s="35">
        <f t="shared" si="81"/>
        <v>0</v>
      </c>
      <c r="Y261" s="32"/>
      <c r="Z261" s="32">
        <f t="shared" si="87"/>
        <v>251</v>
      </c>
      <c r="AA261" s="32">
        <f t="shared" si="82"/>
        <v>0</v>
      </c>
      <c r="AB261" s="32">
        <f t="shared" si="83"/>
        <v>0</v>
      </c>
      <c r="AC261" s="32">
        <f t="shared" si="84"/>
        <v>509759.97358457575</v>
      </c>
      <c r="AD261" s="32">
        <f t="shared" si="85"/>
        <v>234374.99999999997</v>
      </c>
    </row>
    <row r="262" spans="1:30" ht="15.75" thickBot="1" x14ac:dyDescent="0.3">
      <c r="A262" s="7">
        <v>252</v>
      </c>
      <c r="B262" s="14">
        <f t="shared" si="76"/>
        <v>41918061.326938458</v>
      </c>
      <c r="C262" s="19">
        <f t="shared" si="77"/>
        <v>542297.40236916859</v>
      </c>
      <c r="D262" s="14">
        <f t="shared" si="66"/>
        <v>279453.74217958975</v>
      </c>
      <c r="E262" s="15">
        <f t="shared" si="67"/>
        <v>262843.66018957883</v>
      </c>
      <c r="F262" s="17">
        <f>IF(time&lt;=30,1-(1-$F$3*time/30)^(1/12),1-(1-$F$3)^(1/12))</f>
        <v>5.1430128318229462E-3</v>
      </c>
      <c r="G262" s="16">
        <f t="shared" si="68"/>
        <v>214233.31897246739</v>
      </c>
      <c r="H262" s="14">
        <f t="shared" si="69"/>
        <v>17465.85888622436</v>
      </c>
      <c r="I262" s="15">
        <f t="shared" si="70"/>
        <v>477076.97916204622</v>
      </c>
      <c r="J262" s="14">
        <f t="shared" si="71"/>
        <v>261987.88329336539</v>
      </c>
      <c r="K262" s="21">
        <f t="shared" si="72"/>
        <v>739064.86245541158</v>
      </c>
      <c r="M262" s="33">
        <f t="shared" si="78"/>
        <v>0</v>
      </c>
      <c r="N262" s="30">
        <f>(I-Service_Fee)/12*M262</f>
        <v>0</v>
      </c>
      <c r="O262" s="35">
        <f t="shared" si="73"/>
        <v>0</v>
      </c>
      <c r="P262" s="33">
        <f t="shared" si="86"/>
        <v>0</v>
      </c>
      <c r="Q262" s="30">
        <f>(I-Service_Fee)/12*P262</f>
        <v>0</v>
      </c>
      <c r="R262" s="34">
        <f t="shared" si="74"/>
        <v>0</v>
      </c>
      <c r="S262" s="33">
        <f t="shared" si="79"/>
        <v>4418061.3269384187</v>
      </c>
      <c r="T262" s="30">
        <f>(I-Service_Fee)/12*S262</f>
        <v>27612.883293365114</v>
      </c>
      <c r="U262" s="35">
        <f t="shared" si="75"/>
        <v>477076.97916204622</v>
      </c>
      <c r="V262" s="34">
        <f t="shared" si="80"/>
        <v>37500000</v>
      </c>
      <c r="W262" s="30">
        <f>(I-Service_Fee)/12*V262</f>
        <v>234374.99999999997</v>
      </c>
      <c r="X262" s="35">
        <f t="shared" si="81"/>
        <v>0</v>
      </c>
      <c r="Y262" s="32"/>
      <c r="Z262" s="32">
        <f t="shared" si="87"/>
        <v>252</v>
      </c>
      <c r="AA262" s="32">
        <f t="shared" si="82"/>
        <v>0</v>
      </c>
      <c r="AB262" s="32">
        <f t="shared" si="83"/>
        <v>0</v>
      </c>
      <c r="AC262" s="32">
        <f t="shared" si="84"/>
        <v>504689.86245541135</v>
      </c>
      <c r="AD262" s="32">
        <f t="shared" si="85"/>
        <v>234374.99999999997</v>
      </c>
    </row>
    <row r="263" spans="1:30" ht="15.75" thickBot="1" x14ac:dyDescent="0.3">
      <c r="A263" s="7">
        <v>253</v>
      </c>
      <c r="B263" s="14">
        <f t="shared" si="76"/>
        <v>41440984.347776413</v>
      </c>
      <c r="C263" s="19">
        <f t="shared" si="77"/>
        <v>539508.3598701196</v>
      </c>
      <c r="D263" s="14">
        <f t="shared" si="66"/>
        <v>276273.22898517613</v>
      </c>
      <c r="E263" s="15">
        <f t="shared" si="67"/>
        <v>263235.13088494347</v>
      </c>
      <c r="F263" s="17">
        <f>IF(time&lt;=30,1-(1-$F$3*time/30)^(1/12),1-(1-$F$3)^(1/12))</f>
        <v>5.1430128318229462E-3</v>
      </c>
      <c r="G263" s="16">
        <f t="shared" si="68"/>
        <v>211777.69260806008</v>
      </c>
      <c r="H263" s="14">
        <f t="shared" si="69"/>
        <v>17267.076811573508</v>
      </c>
      <c r="I263" s="15">
        <f t="shared" si="70"/>
        <v>475012.82349300355</v>
      </c>
      <c r="J263" s="14">
        <f t="shared" si="71"/>
        <v>259006.15217360263</v>
      </c>
      <c r="K263" s="21">
        <f t="shared" si="72"/>
        <v>734018.97566660622</v>
      </c>
      <c r="M263" s="33">
        <f t="shared" si="78"/>
        <v>0</v>
      </c>
      <c r="N263" s="30">
        <f>(I-Service_Fee)/12*M263</f>
        <v>0</v>
      </c>
      <c r="O263" s="35">
        <f t="shared" si="73"/>
        <v>0</v>
      </c>
      <c r="P263" s="33">
        <f t="shared" si="86"/>
        <v>0</v>
      </c>
      <c r="Q263" s="30">
        <f>(I-Service_Fee)/12*P263</f>
        <v>0</v>
      </c>
      <c r="R263" s="34">
        <f t="shared" si="74"/>
        <v>0</v>
      </c>
      <c r="S263" s="33">
        <f t="shared" si="79"/>
        <v>3940984.3477763725</v>
      </c>
      <c r="T263" s="30">
        <f>(I-Service_Fee)/12*S263</f>
        <v>24631.152173602324</v>
      </c>
      <c r="U263" s="35">
        <f t="shared" si="75"/>
        <v>475012.82349300355</v>
      </c>
      <c r="V263" s="34">
        <f t="shared" si="80"/>
        <v>37500000</v>
      </c>
      <c r="W263" s="30">
        <f>(I-Service_Fee)/12*V263</f>
        <v>234374.99999999997</v>
      </c>
      <c r="X263" s="35">
        <f t="shared" si="81"/>
        <v>0</v>
      </c>
      <c r="Y263" s="32"/>
      <c r="Z263" s="32">
        <f t="shared" si="87"/>
        <v>253</v>
      </c>
      <c r="AA263" s="32">
        <f t="shared" si="82"/>
        <v>0</v>
      </c>
      <c r="AB263" s="32">
        <f t="shared" si="83"/>
        <v>0</v>
      </c>
      <c r="AC263" s="32">
        <f t="shared" si="84"/>
        <v>499643.97566660587</v>
      </c>
      <c r="AD263" s="32">
        <f t="shared" si="85"/>
        <v>234374.99999999997</v>
      </c>
    </row>
    <row r="264" spans="1:30" ht="15.75" thickBot="1" x14ac:dyDescent="0.3">
      <c r="A264" s="7">
        <v>254</v>
      </c>
      <c r="B264" s="14">
        <f t="shared" si="76"/>
        <v>40965971.524283409</v>
      </c>
      <c r="C264" s="19">
        <f t="shared" si="77"/>
        <v>536733.66145243205</v>
      </c>
      <c r="D264" s="14">
        <f t="shared" si="66"/>
        <v>273106.4768285561</v>
      </c>
      <c r="E264" s="15">
        <f t="shared" si="67"/>
        <v>263627.18462387595</v>
      </c>
      <c r="F264" s="17">
        <f>IF(time&lt;=30,1-(1-$F$3*time/30)^(1/12),1-(1-$F$3)^(1/12))</f>
        <v>5.1430128318229462E-3</v>
      </c>
      <c r="G264" s="16">
        <f t="shared" si="68"/>
        <v>209332.67922414505</v>
      </c>
      <c r="H264" s="14">
        <f t="shared" si="69"/>
        <v>17069.154801784756</v>
      </c>
      <c r="I264" s="15">
        <f t="shared" si="70"/>
        <v>472959.86384802102</v>
      </c>
      <c r="J264" s="14">
        <f t="shared" si="71"/>
        <v>256037.32202677135</v>
      </c>
      <c r="K264" s="21">
        <f t="shared" si="72"/>
        <v>728997.1858747924</v>
      </c>
      <c r="M264" s="33">
        <f t="shared" si="78"/>
        <v>0</v>
      </c>
      <c r="N264" s="30">
        <f>(I-Service_Fee)/12*M264</f>
        <v>0</v>
      </c>
      <c r="O264" s="35">
        <f t="shared" si="73"/>
        <v>0</v>
      </c>
      <c r="P264" s="33">
        <f t="shared" si="86"/>
        <v>0</v>
      </c>
      <c r="Q264" s="30">
        <f>(I-Service_Fee)/12*P264</f>
        <v>0</v>
      </c>
      <c r="R264" s="34">
        <f t="shared" si="74"/>
        <v>0</v>
      </c>
      <c r="S264" s="33">
        <f t="shared" si="79"/>
        <v>3465971.5242833691</v>
      </c>
      <c r="T264" s="30">
        <f>(I-Service_Fee)/12*S264</f>
        <v>21662.322026771057</v>
      </c>
      <c r="U264" s="35">
        <f t="shared" si="75"/>
        <v>472959.86384802102</v>
      </c>
      <c r="V264" s="34">
        <f t="shared" si="80"/>
        <v>37500000</v>
      </c>
      <c r="W264" s="30">
        <f>(I-Service_Fee)/12*V264</f>
        <v>234374.99999999997</v>
      </c>
      <c r="X264" s="35">
        <f t="shared" si="81"/>
        <v>0</v>
      </c>
      <c r="Y264" s="32"/>
      <c r="Z264" s="32">
        <f t="shared" si="87"/>
        <v>254</v>
      </c>
      <c r="AA264" s="32">
        <f t="shared" si="82"/>
        <v>0</v>
      </c>
      <c r="AB264" s="32">
        <f t="shared" si="83"/>
        <v>0</v>
      </c>
      <c r="AC264" s="32">
        <f t="shared" si="84"/>
        <v>494622.18587479205</v>
      </c>
      <c r="AD264" s="32">
        <f t="shared" si="85"/>
        <v>234374.99999999997</v>
      </c>
    </row>
    <row r="265" spans="1:30" ht="15.75" thickBot="1" x14ac:dyDescent="0.3">
      <c r="A265" s="7">
        <v>255</v>
      </c>
      <c r="B265" s="14">
        <f t="shared" si="76"/>
        <v>40493011.660435386</v>
      </c>
      <c r="C265" s="19">
        <f t="shared" si="77"/>
        <v>533973.23334431078</v>
      </c>
      <c r="D265" s="14">
        <f t="shared" si="66"/>
        <v>269953.41106956924</v>
      </c>
      <c r="E265" s="15">
        <f t="shared" si="67"/>
        <v>264019.82227474154</v>
      </c>
      <c r="F265" s="17">
        <f>IF(time&lt;=30,1-(1-$F$3*time/30)^(1/12),1-(1-$F$3)^(1/12))</f>
        <v>5.1430128318229462E-3</v>
      </c>
      <c r="G265" s="16">
        <f t="shared" si="68"/>
        <v>206898.22123496074</v>
      </c>
      <c r="H265" s="14">
        <f t="shared" si="69"/>
        <v>16872.088191848077</v>
      </c>
      <c r="I265" s="15">
        <f t="shared" si="70"/>
        <v>470918.04350970231</v>
      </c>
      <c r="J265" s="14">
        <f t="shared" si="71"/>
        <v>253081.32287772116</v>
      </c>
      <c r="K265" s="21">
        <f t="shared" si="72"/>
        <v>723999.36638742348</v>
      </c>
      <c r="M265" s="33">
        <f t="shared" si="78"/>
        <v>0</v>
      </c>
      <c r="N265" s="30">
        <f>(I-Service_Fee)/12*M265</f>
        <v>0</v>
      </c>
      <c r="O265" s="35">
        <f t="shared" si="73"/>
        <v>0</v>
      </c>
      <c r="P265" s="33">
        <f t="shared" si="86"/>
        <v>0</v>
      </c>
      <c r="Q265" s="30">
        <f>(I-Service_Fee)/12*P265</f>
        <v>0</v>
      </c>
      <c r="R265" s="34">
        <f t="shared" si="74"/>
        <v>0</v>
      </c>
      <c r="S265" s="33">
        <f t="shared" si="79"/>
        <v>2993011.6604353478</v>
      </c>
      <c r="T265" s="30">
        <f>(I-Service_Fee)/12*S265</f>
        <v>18706.322877720922</v>
      </c>
      <c r="U265" s="35">
        <f t="shared" si="75"/>
        <v>470918.04350970231</v>
      </c>
      <c r="V265" s="34">
        <f t="shared" si="80"/>
        <v>37500000</v>
      </c>
      <c r="W265" s="30">
        <f>(I-Service_Fee)/12*V265</f>
        <v>234374.99999999997</v>
      </c>
      <c r="X265" s="35">
        <f t="shared" si="81"/>
        <v>0</v>
      </c>
      <c r="Y265" s="32"/>
      <c r="Z265" s="32">
        <f t="shared" si="87"/>
        <v>255</v>
      </c>
      <c r="AA265" s="32">
        <f t="shared" si="82"/>
        <v>0</v>
      </c>
      <c r="AB265" s="32">
        <f t="shared" si="83"/>
        <v>0</v>
      </c>
      <c r="AC265" s="32">
        <f t="shared" si="84"/>
        <v>489624.36638742324</v>
      </c>
      <c r="AD265" s="32">
        <f t="shared" si="85"/>
        <v>234374.99999999997</v>
      </c>
    </row>
    <row r="266" spans="1:30" ht="15.75" thickBot="1" x14ac:dyDescent="0.3">
      <c r="A266" s="7">
        <v>256</v>
      </c>
      <c r="B266" s="14">
        <f t="shared" si="76"/>
        <v>40022093.616925687</v>
      </c>
      <c r="C266" s="19">
        <f t="shared" si="77"/>
        <v>531227.002153371</v>
      </c>
      <c r="D266" s="14">
        <f t="shared" si="66"/>
        <v>266813.95744617126</v>
      </c>
      <c r="E266" s="15">
        <f t="shared" si="67"/>
        <v>264413.04470719973</v>
      </c>
      <c r="F266" s="17">
        <f>IF(time&lt;=30,1-(1-$F$3*time/30)^(1/12),1-(1-$F$3)^(1/12))</f>
        <v>5.1430128318229462E-3</v>
      </c>
      <c r="G266" s="16">
        <f t="shared" si="68"/>
        <v>204474.26134643753</v>
      </c>
      <c r="H266" s="14">
        <f t="shared" si="69"/>
        <v>16675.872340385704</v>
      </c>
      <c r="I266" s="15">
        <f t="shared" si="70"/>
        <v>468887.30605363729</v>
      </c>
      <c r="J266" s="14">
        <f t="shared" si="71"/>
        <v>250138.08510578555</v>
      </c>
      <c r="K266" s="21">
        <f t="shared" si="72"/>
        <v>719025.39115942281</v>
      </c>
      <c r="M266" s="33">
        <f t="shared" si="78"/>
        <v>0</v>
      </c>
      <c r="N266" s="30">
        <f>(I-Service_Fee)/12*M266</f>
        <v>0</v>
      </c>
      <c r="O266" s="35">
        <f t="shared" si="73"/>
        <v>0</v>
      </c>
      <c r="P266" s="33">
        <f t="shared" si="86"/>
        <v>0</v>
      </c>
      <c r="Q266" s="30">
        <f>(I-Service_Fee)/12*P266</f>
        <v>0</v>
      </c>
      <c r="R266" s="34">
        <f t="shared" si="74"/>
        <v>0</v>
      </c>
      <c r="S266" s="33">
        <f t="shared" si="79"/>
        <v>2522093.6169256456</v>
      </c>
      <c r="T266" s="30">
        <f>(I-Service_Fee)/12*S266</f>
        <v>15763.085105785283</v>
      </c>
      <c r="U266" s="35">
        <f t="shared" si="75"/>
        <v>468887.30605363729</v>
      </c>
      <c r="V266" s="34">
        <f t="shared" si="80"/>
        <v>37500000</v>
      </c>
      <c r="W266" s="30">
        <f>(I-Service_Fee)/12*V266</f>
        <v>234374.99999999997</v>
      </c>
      <c r="X266" s="35">
        <f t="shared" si="81"/>
        <v>0</v>
      </c>
      <c r="Y266" s="32"/>
      <c r="Z266" s="32">
        <f t="shared" si="87"/>
        <v>256</v>
      </c>
      <c r="AA266" s="32">
        <f t="shared" si="82"/>
        <v>0</v>
      </c>
      <c r="AB266" s="32">
        <f t="shared" si="83"/>
        <v>0</v>
      </c>
      <c r="AC266" s="32">
        <f t="shared" si="84"/>
        <v>484650.39115942258</v>
      </c>
      <c r="AD266" s="32">
        <f t="shared" si="85"/>
        <v>234374.99999999997</v>
      </c>
    </row>
    <row r="267" spans="1:30" ht="15.75" thickBot="1" x14ac:dyDescent="0.3">
      <c r="A267" s="7">
        <v>257</v>
      </c>
      <c r="B267" s="14">
        <f t="shared" si="76"/>
        <v>39553206.310872048</v>
      </c>
      <c r="C267" s="19">
        <f t="shared" si="77"/>
        <v>528494.89486468525</v>
      </c>
      <c r="D267" s="14">
        <f t="shared" si="66"/>
        <v>263688.04207248031</v>
      </c>
      <c r="E267" s="15">
        <f t="shared" si="67"/>
        <v>264806.85279220494</v>
      </c>
      <c r="F267" s="17">
        <f>IF(time&lt;=30,1-(1-$F$3*time/30)^(1/12),1-(1-$F$3)^(1/12))</f>
        <v>5.1430128318229462E-3</v>
      </c>
      <c r="G267" s="16">
        <f t="shared" si="68"/>
        <v>202060.74255469034</v>
      </c>
      <c r="H267" s="14">
        <f t="shared" si="69"/>
        <v>16480.502629530019</v>
      </c>
      <c r="I267" s="15">
        <f t="shared" si="70"/>
        <v>466867.59534689528</v>
      </c>
      <c r="J267" s="14">
        <f t="shared" si="71"/>
        <v>247207.53944295028</v>
      </c>
      <c r="K267" s="21">
        <f t="shared" si="72"/>
        <v>714075.13478984556</v>
      </c>
      <c r="M267" s="33">
        <f t="shared" si="78"/>
        <v>0</v>
      </c>
      <c r="N267" s="30">
        <f>(I-Service_Fee)/12*M267</f>
        <v>0</v>
      </c>
      <c r="O267" s="35">
        <f t="shared" si="73"/>
        <v>0</v>
      </c>
      <c r="P267" s="33">
        <f t="shared" si="86"/>
        <v>0</v>
      </c>
      <c r="Q267" s="30">
        <f>(I-Service_Fee)/12*P267</f>
        <v>0</v>
      </c>
      <c r="R267" s="34">
        <f t="shared" si="74"/>
        <v>0</v>
      </c>
      <c r="S267" s="33">
        <f t="shared" si="79"/>
        <v>2053206.3108720083</v>
      </c>
      <c r="T267" s="30">
        <f>(I-Service_Fee)/12*S267</f>
        <v>12832.53944295005</v>
      </c>
      <c r="U267" s="35">
        <f t="shared" si="75"/>
        <v>466867.59534689528</v>
      </c>
      <c r="V267" s="34">
        <f t="shared" si="80"/>
        <v>37500000</v>
      </c>
      <c r="W267" s="30">
        <f>(I-Service_Fee)/12*V267</f>
        <v>234374.99999999997</v>
      </c>
      <c r="X267" s="35">
        <f t="shared" si="81"/>
        <v>0</v>
      </c>
      <c r="Y267" s="32"/>
      <c r="Z267" s="32">
        <f t="shared" si="87"/>
        <v>257</v>
      </c>
      <c r="AA267" s="32">
        <f t="shared" si="82"/>
        <v>0</v>
      </c>
      <c r="AB267" s="32">
        <f t="shared" si="83"/>
        <v>0</v>
      </c>
      <c r="AC267" s="32">
        <f t="shared" si="84"/>
        <v>479700.13478984532</v>
      </c>
      <c r="AD267" s="32">
        <f t="shared" si="85"/>
        <v>234374.99999999997</v>
      </c>
    </row>
    <row r="268" spans="1:30" ht="15.75" thickBot="1" x14ac:dyDescent="0.3">
      <c r="A268" s="7">
        <v>258</v>
      </c>
      <c r="B268" s="14">
        <f t="shared" si="76"/>
        <v>39086338.71552515</v>
      </c>
      <c r="C268" s="19">
        <f t="shared" si="77"/>
        <v>525776.83883884328</v>
      </c>
      <c r="D268" s="14">
        <f t="shared" ref="D268:D331" si="88">B268*$C$6</f>
        <v>260575.59143683437</v>
      </c>
      <c r="E268" s="15">
        <f t="shared" ref="E268:E331" si="89">ABS(C268-D268)</f>
        <v>265201.24740200891</v>
      </c>
      <c r="F268" s="17">
        <f>IF(time&lt;=30,1-(1-$F$3*time/30)^(1/12),1-(1-$F$3)^(1/12))</f>
        <v>5.1430128318229462E-3</v>
      </c>
      <c r="G268" s="16">
        <f t="shared" ref="G268:G331" si="90">F268*(B268-E268)</f>
        <v>199657.60814451985</v>
      </c>
      <c r="H268" s="14">
        <f t="shared" ref="H268:H331" si="91">$C$8*B268/12</f>
        <v>16285.974464802146</v>
      </c>
      <c r="I268" s="15">
        <f t="shared" ref="I268:I331" si="92">E268+G268</f>
        <v>464858.85554652876</v>
      </c>
      <c r="J268" s="14">
        <f t="shared" ref="J268:J331" si="93">D268-H268</f>
        <v>244289.61697203221</v>
      </c>
      <c r="K268" s="21">
        <f t="shared" ref="K268:K331" si="94">I268+J268</f>
        <v>709148.47251856094</v>
      </c>
      <c r="M268" s="33">
        <f t="shared" si="78"/>
        <v>0</v>
      </c>
      <c r="N268" s="30">
        <f>(I-Service_Fee)/12*M268</f>
        <v>0</v>
      </c>
      <c r="O268" s="35">
        <f t="shared" ref="O268:O331" si="95">MIN(M268,I268)</f>
        <v>0</v>
      </c>
      <c r="P268" s="33">
        <f t="shared" si="86"/>
        <v>0</v>
      </c>
      <c r="Q268" s="30">
        <f>(I-Service_Fee)/12*P268</f>
        <v>0</v>
      </c>
      <c r="R268" s="34">
        <f t="shared" ref="R268:R331" si="96">IF(M268-O268&gt;0,0,MIN(I268-O268,P268))</f>
        <v>0</v>
      </c>
      <c r="S268" s="33">
        <f t="shared" si="79"/>
        <v>1586338.715525113</v>
      </c>
      <c r="T268" s="30">
        <f>(I-Service_Fee)/12*S268</f>
        <v>9914.6169720319558</v>
      </c>
      <c r="U268" s="35">
        <f t="shared" ref="U268:U331" si="97">IF(P268-R268&gt;0,0,MIN(I268-R268,S268))</f>
        <v>464858.85554652876</v>
      </c>
      <c r="V268" s="34">
        <f t="shared" si="80"/>
        <v>37500000</v>
      </c>
      <c r="W268" s="30">
        <f>(I-Service_Fee)/12*V268</f>
        <v>234374.99999999997</v>
      </c>
      <c r="X268" s="35">
        <f t="shared" si="81"/>
        <v>0</v>
      </c>
      <c r="Y268" s="32"/>
      <c r="Z268" s="32">
        <f t="shared" si="87"/>
        <v>258</v>
      </c>
      <c r="AA268" s="32">
        <f t="shared" si="82"/>
        <v>0</v>
      </c>
      <c r="AB268" s="32">
        <f t="shared" si="83"/>
        <v>0</v>
      </c>
      <c r="AC268" s="32">
        <f t="shared" si="84"/>
        <v>474773.47251856071</v>
      </c>
      <c r="AD268" s="32">
        <f t="shared" si="85"/>
        <v>234374.99999999997</v>
      </c>
    </row>
    <row r="269" spans="1:30" ht="15.75" thickBot="1" x14ac:dyDescent="0.3">
      <c r="A269" s="7">
        <v>259</v>
      </c>
      <c r="B269" s="14">
        <f t="shared" ref="B269:B332" si="98">B268-I268</f>
        <v>38621479.859978624</v>
      </c>
      <c r="C269" s="19">
        <f t="shared" ref="C269:C332" si="99">-PMT($C$6,$C$3-A268,B269,0)</f>
        <v>523072.76181001985</v>
      </c>
      <c r="D269" s="14">
        <f t="shared" si="88"/>
        <v>257476.5323998575</v>
      </c>
      <c r="E269" s="15">
        <f t="shared" si="89"/>
        <v>265596.22941016231</v>
      </c>
      <c r="F269" s="17">
        <f>IF(time&lt;=30,1-(1-$F$3*time/30)^(1/12),1-(1-$F$3)^(1/12))</f>
        <v>5.1430128318229462E-3</v>
      </c>
      <c r="G269" s="16">
        <f t="shared" si="90"/>
        <v>197264.80168792128</v>
      </c>
      <c r="H269" s="14">
        <f t="shared" si="91"/>
        <v>16092.283274991094</v>
      </c>
      <c r="I269" s="15">
        <f t="shared" si="92"/>
        <v>462861.03109808359</v>
      </c>
      <c r="J269" s="14">
        <f t="shared" si="93"/>
        <v>241384.24912486642</v>
      </c>
      <c r="K269" s="21">
        <f t="shared" si="94"/>
        <v>704245.28022295004</v>
      </c>
      <c r="M269" s="33">
        <f t="shared" ref="M269:M332" si="100">M268-O268</f>
        <v>0</v>
      </c>
      <c r="N269" s="30">
        <f>(I-Service_Fee)/12*M269</f>
        <v>0</v>
      </c>
      <c r="O269" s="35">
        <f t="shared" si="95"/>
        <v>0</v>
      </c>
      <c r="P269" s="33">
        <f t="shared" si="86"/>
        <v>0</v>
      </c>
      <c r="Q269" s="30">
        <f>(I-Service_Fee)/12*P269</f>
        <v>0</v>
      </c>
      <c r="R269" s="34">
        <f t="shared" si="96"/>
        <v>0</v>
      </c>
      <c r="S269" s="33">
        <f t="shared" ref="S269:S332" si="101">S268-U268</f>
        <v>1121479.8599785843</v>
      </c>
      <c r="T269" s="30">
        <f>(I-Service_Fee)/12*S269</f>
        <v>7009.2491248661518</v>
      </c>
      <c r="U269" s="35">
        <f t="shared" si="97"/>
        <v>462861.03109808359</v>
      </c>
      <c r="V269" s="34">
        <f t="shared" ref="V269:V332" si="102">V268-X268</f>
        <v>37500000</v>
      </c>
      <c r="W269" s="30">
        <f>(I-Service_Fee)/12*V269</f>
        <v>234374.99999999997</v>
      </c>
      <c r="X269" s="35">
        <f t="shared" ref="X269:X332" si="103">IF(S269-U269&gt;0,0,MIN(I269-U269,V269))</f>
        <v>0</v>
      </c>
      <c r="Y269" s="32"/>
      <c r="Z269" s="32">
        <f t="shared" si="87"/>
        <v>259</v>
      </c>
      <c r="AA269" s="32">
        <f t="shared" ref="AA269:AA332" si="104">SUM(N269:O269)</f>
        <v>0</v>
      </c>
      <c r="AB269" s="32">
        <f t="shared" ref="AB269:AB332" si="105">SUM(Q269:R269)</f>
        <v>0</v>
      </c>
      <c r="AC269" s="32">
        <f t="shared" ref="AC269:AC332" si="106">SUM(T269:U269)</f>
        <v>469870.28022294975</v>
      </c>
      <c r="AD269" s="32">
        <f t="shared" ref="AD269:AD332" si="107">SUM(W269:X269)</f>
        <v>234374.99999999997</v>
      </c>
    </row>
    <row r="270" spans="1:30" ht="15.75" thickBot="1" x14ac:dyDescent="0.3">
      <c r="A270" s="7">
        <v>260</v>
      </c>
      <c r="B270" s="14">
        <f t="shared" si="98"/>
        <v>38158618.828880541</v>
      </c>
      <c r="C270" s="19">
        <f t="shared" si="99"/>
        <v>520382.59188405389</v>
      </c>
      <c r="D270" s="14">
        <f t="shared" si="88"/>
        <v>254390.79219253696</v>
      </c>
      <c r="E270" s="15">
        <f t="shared" si="89"/>
        <v>265991.79969151691</v>
      </c>
      <c r="F270" s="17">
        <f>IF(time&lt;=30,1-(1-$F$3*time/30)^(1/12),1-(1-$F$3)^(1/12))</f>
        <v>5.1430128318229462E-3</v>
      </c>
      <c r="G270" s="16">
        <f t="shared" si="90"/>
        <v>194882.26704260014</v>
      </c>
      <c r="H270" s="14">
        <f t="shared" si="91"/>
        <v>15899.42451203356</v>
      </c>
      <c r="I270" s="15">
        <f t="shared" si="92"/>
        <v>460874.06673411705</v>
      </c>
      <c r="J270" s="14">
        <f t="shared" si="93"/>
        <v>238491.3676805034</v>
      </c>
      <c r="K270" s="21">
        <f t="shared" si="94"/>
        <v>699365.43441462051</v>
      </c>
      <c r="M270" s="33">
        <f t="shared" si="100"/>
        <v>0</v>
      </c>
      <c r="N270" s="30">
        <f>(I-Service_Fee)/12*M270</f>
        <v>0</v>
      </c>
      <c r="O270" s="35">
        <f t="shared" si="95"/>
        <v>0</v>
      </c>
      <c r="P270" s="33">
        <f t="shared" ref="P270:P333" si="108">P269-R269</f>
        <v>0</v>
      </c>
      <c r="Q270" s="30">
        <f>(I-Service_Fee)/12*P270</f>
        <v>0</v>
      </c>
      <c r="R270" s="34">
        <f t="shared" si="96"/>
        <v>0</v>
      </c>
      <c r="S270" s="33">
        <f t="shared" si="101"/>
        <v>658618.82888050075</v>
      </c>
      <c r="T270" s="30">
        <f>(I-Service_Fee)/12*S270</f>
        <v>4116.3676805031291</v>
      </c>
      <c r="U270" s="35">
        <f t="shared" si="97"/>
        <v>460874.06673411705</v>
      </c>
      <c r="V270" s="34">
        <f t="shared" si="102"/>
        <v>37500000</v>
      </c>
      <c r="W270" s="30">
        <f>(I-Service_Fee)/12*V270</f>
        <v>234374.99999999997</v>
      </c>
      <c r="X270" s="35">
        <f t="shared" si="103"/>
        <v>0</v>
      </c>
      <c r="Y270" s="32"/>
      <c r="Z270" s="32">
        <f t="shared" ref="Z270:Z333" si="109">Z269+1</f>
        <v>260</v>
      </c>
      <c r="AA270" s="32">
        <f t="shared" si="104"/>
        <v>0</v>
      </c>
      <c r="AB270" s="32">
        <f t="shared" si="105"/>
        <v>0</v>
      </c>
      <c r="AC270" s="32">
        <f t="shared" si="106"/>
        <v>464990.43441462016</v>
      </c>
      <c r="AD270" s="32">
        <f t="shared" si="107"/>
        <v>234374.99999999997</v>
      </c>
    </row>
    <row r="271" spans="1:30" ht="15.75" thickBot="1" x14ac:dyDescent="0.3">
      <c r="A271" s="7">
        <v>261</v>
      </c>
      <c r="B271" s="14">
        <f t="shared" si="98"/>
        <v>37697744.762146421</v>
      </c>
      <c r="C271" s="19">
        <f t="shared" si="99"/>
        <v>517706.2575365369</v>
      </c>
      <c r="D271" s="14">
        <f t="shared" si="88"/>
        <v>251318.29841430948</v>
      </c>
      <c r="E271" s="15">
        <f t="shared" si="89"/>
        <v>266387.95912222739</v>
      </c>
      <c r="F271" s="17">
        <f>IF(time&lt;=30,1-(1-$F$3*time/30)^(1/12),1-(1-$F$3)^(1/12))</f>
        <v>5.1430128318229462E-3</v>
      </c>
      <c r="G271" s="16">
        <f t="shared" si="90"/>
        <v>192509.94835049656</v>
      </c>
      <c r="H271" s="14">
        <f t="shared" si="91"/>
        <v>15707.393650894342</v>
      </c>
      <c r="I271" s="15">
        <f t="shared" si="92"/>
        <v>458897.90747272398</v>
      </c>
      <c r="J271" s="14">
        <f t="shared" si="93"/>
        <v>235610.90476341514</v>
      </c>
      <c r="K271" s="21">
        <f t="shared" si="94"/>
        <v>694508.81223613909</v>
      </c>
      <c r="M271" s="33">
        <f t="shared" si="100"/>
        <v>0</v>
      </c>
      <c r="N271" s="30">
        <f>(I-Service_Fee)/12*M271</f>
        <v>0</v>
      </c>
      <c r="O271" s="35">
        <f t="shared" si="95"/>
        <v>0</v>
      </c>
      <c r="P271" s="33">
        <f t="shared" si="108"/>
        <v>0</v>
      </c>
      <c r="Q271" s="30">
        <f>(I-Service_Fee)/12*P271</f>
        <v>0</v>
      </c>
      <c r="R271" s="34">
        <f t="shared" si="96"/>
        <v>0</v>
      </c>
      <c r="S271" s="33">
        <f t="shared" si="101"/>
        <v>197744.7621463837</v>
      </c>
      <c r="T271" s="30">
        <f>(I-Service_Fee)/12*S271</f>
        <v>1235.9047634148981</v>
      </c>
      <c r="U271" s="35">
        <f t="shared" si="97"/>
        <v>197744.7621463837</v>
      </c>
      <c r="V271" s="34">
        <f t="shared" si="102"/>
        <v>37500000</v>
      </c>
      <c r="W271" s="30">
        <f>(I-Service_Fee)/12*V271</f>
        <v>234374.99999999997</v>
      </c>
      <c r="X271" s="35">
        <f t="shared" si="103"/>
        <v>261153.14532634028</v>
      </c>
      <c r="Y271" s="32"/>
      <c r="Z271" s="32">
        <f t="shared" si="109"/>
        <v>261</v>
      </c>
      <c r="AA271" s="32">
        <f t="shared" si="104"/>
        <v>0</v>
      </c>
      <c r="AB271" s="32">
        <f t="shared" si="105"/>
        <v>0</v>
      </c>
      <c r="AC271" s="32">
        <f t="shared" si="106"/>
        <v>198980.6669097986</v>
      </c>
      <c r="AD271" s="32">
        <f t="shared" si="107"/>
        <v>495528.14532634022</v>
      </c>
    </row>
    <row r="272" spans="1:30" ht="15.75" thickBot="1" x14ac:dyDescent="0.3">
      <c r="A272" s="7">
        <v>262</v>
      </c>
      <c r="B272" s="14">
        <f t="shared" si="98"/>
        <v>37238846.854673699</v>
      </c>
      <c r="C272" s="19">
        <f t="shared" si="99"/>
        <v>515043.68761091138</v>
      </c>
      <c r="D272" s="14">
        <f t="shared" si="88"/>
        <v>248258.979031158</v>
      </c>
      <c r="E272" s="15">
        <f t="shared" si="89"/>
        <v>266784.70857975341</v>
      </c>
      <c r="F272" s="17">
        <f>IF(time&lt;=30,1-(1-$F$3*time/30)^(1/12),1-(1-$F$3)^(1/12))</f>
        <v>5.1430128318229462E-3</v>
      </c>
      <c r="G272" s="16">
        <f t="shared" si="90"/>
        <v>190147.79003631655</v>
      </c>
      <c r="H272" s="14">
        <f t="shared" si="91"/>
        <v>15516.186189447375</v>
      </c>
      <c r="I272" s="15">
        <f t="shared" si="92"/>
        <v>456932.49861606996</v>
      </c>
      <c r="J272" s="14">
        <f t="shared" si="93"/>
        <v>232742.79284171062</v>
      </c>
      <c r="K272" s="21">
        <f t="shared" si="94"/>
        <v>689675.29145778064</v>
      </c>
      <c r="M272" s="33">
        <f t="shared" si="100"/>
        <v>0</v>
      </c>
      <c r="N272" s="30">
        <f>(I-Service_Fee)/12*M272</f>
        <v>0</v>
      </c>
      <c r="O272" s="35">
        <f t="shared" si="95"/>
        <v>0</v>
      </c>
      <c r="P272" s="33">
        <f t="shared" si="108"/>
        <v>0</v>
      </c>
      <c r="Q272" s="30">
        <f>(I-Service_Fee)/12*P272</f>
        <v>0</v>
      </c>
      <c r="R272" s="34">
        <f t="shared" si="96"/>
        <v>0</v>
      </c>
      <c r="S272" s="33">
        <f t="shared" si="101"/>
        <v>0</v>
      </c>
      <c r="T272" s="30">
        <f>(I-Service_Fee)/12*S272</f>
        <v>0</v>
      </c>
      <c r="U272" s="35">
        <f t="shared" si="97"/>
        <v>0</v>
      </c>
      <c r="V272" s="34">
        <f t="shared" si="102"/>
        <v>37238846.854673661</v>
      </c>
      <c r="W272" s="30">
        <f>(I-Service_Fee)/12*V272</f>
        <v>232742.79284171035</v>
      </c>
      <c r="X272" s="35">
        <f t="shared" si="103"/>
        <v>456932.49861606996</v>
      </c>
      <c r="Y272" s="32"/>
      <c r="Z272" s="32">
        <f t="shared" si="109"/>
        <v>262</v>
      </c>
      <c r="AA272" s="32">
        <f t="shared" si="104"/>
        <v>0</v>
      </c>
      <c r="AB272" s="32">
        <f t="shared" si="105"/>
        <v>0</v>
      </c>
      <c r="AC272" s="32">
        <f t="shared" si="106"/>
        <v>0</v>
      </c>
      <c r="AD272" s="32">
        <f t="shared" si="107"/>
        <v>689675.29145778029</v>
      </c>
    </row>
    <row r="273" spans="1:30" ht="15.75" thickBot="1" x14ac:dyDescent="0.3">
      <c r="A273" s="7">
        <v>263</v>
      </c>
      <c r="B273" s="14">
        <f t="shared" si="98"/>
        <v>36781914.356057629</v>
      </c>
      <c r="C273" s="19">
        <f t="shared" si="99"/>
        <v>512394.811316579</v>
      </c>
      <c r="D273" s="14">
        <f t="shared" si="88"/>
        <v>245212.76237371753</v>
      </c>
      <c r="E273" s="15">
        <f t="shared" si="89"/>
        <v>267182.0489428615</v>
      </c>
      <c r="F273" s="17">
        <f>IF(time&lt;=30,1-(1-$F$3*time/30)^(1/12),1-(1-$F$3)^(1/12))</f>
        <v>5.1430128318229462E-3</v>
      </c>
      <c r="G273" s="16">
        <f t="shared" si="90"/>
        <v>187795.73680607113</v>
      </c>
      <c r="H273" s="14">
        <f t="shared" si="91"/>
        <v>15325.797648357346</v>
      </c>
      <c r="I273" s="15">
        <f t="shared" si="92"/>
        <v>454977.78574893263</v>
      </c>
      <c r="J273" s="14">
        <f t="shared" si="93"/>
        <v>229886.96472536019</v>
      </c>
      <c r="K273" s="21">
        <f t="shared" si="94"/>
        <v>684864.75047429278</v>
      </c>
      <c r="M273" s="33">
        <f t="shared" si="100"/>
        <v>0</v>
      </c>
      <c r="N273" s="30">
        <f>(I-Service_Fee)/12*M273</f>
        <v>0</v>
      </c>
      <c r="O273" s="35">
        <f t="shared" si="95"/>
        <v>0</v>
      </c>
      <c r="P273" s="33">
        <f t="shared" si="108"/>
        <v>0</v>
      </c>
      <c r="Q273" s="30">
        <f>(I-Service_Fee)/12*P273</f>
        <v>0</v>
      </c>
      <c r="R273" s="34">
        <f t="shared" si="96"/>
        <v>0</v>
      </c>
      <c r="S273" s="33">
        <f t="shared" si="101"/>
        <v>0</v>
      </c>
      <c r="T273" s="30">
        <f>(I-Service_Fee)/12*S273</f>
        <v>0</v>
      </c>
      <c r="U273" s="35">
        <f t="shared" si="97"/>
        <v>0</v>
      </c>
      <c r="V273" s="34">
        <f t="shared" si="102"/>
        <v>36781914.356057592</v>
      </c>
      <c r="W273" s="30">
        <f>(I-Service_Fee)/12*V273</f>
        <v>229886.96472535993</v>
      </c>
      <c r="X273" s="35">
        <f t="shared" si="103"/>
        <v>454977.78574893263</v>
      </c>
      <c r="Y273" s="32"/>
      <c r="Z273" s="32">
        <f t="shared" si="109"/>
        <v>263</v>
      </c>
      <c r="AA273" s="32">
        <f t="shared" si="104"/>
        <v>0</v>
      </c>
      <c r="AB273" s="32">
        <f t="shared" si="105"/>
        <v>0</v>
      </c>
      <c r="AC273" s="32">
        <f t="shared" si="106"/>
        <v>0</v>
      </c>
      <c r="AD273" s="32">
        <f t="shared" si="107"/>
        <v>684864.75047429255</v>
      </c>
    </row>
    <row r="274" spans="1:30" ht="15.75" thickBot="1" x14ac:dyDescent="0.3">
      <c r="A274" s="7">
        <v>264</v>
      </c>
      <c r="B274" s="14">
        <f t="shared" si="98"/>
        <v>36326936.570308693</v>
      </c>
      <c r="C274" s="19">
        <f t="shared" si="99"/>
        <v>509759.55822701845</v>
      </c>
      <c r="D274" s="14">
        <f t="shared" si="88"/>
        <v>242179.5771353913</v>
      </c>
      <c r="E274" s="15">
        <f t="shared" si="89"/>
        <v>267579.98109162715</v>
      </c>
      <c r="F274" s="17">
        <f>IF(time&lt;=30,1-(1-$F$3*time/30)^(1/12),1-(1-$F$3)^(1/12))</f>
        <v>5.1430128318229462E-3</v>
      </c>
      <c r="G274" s="16">
        <f t="shared" si="90"/>
        <v>185453.73364562268</v>
      </c>
      <c r="H274" s="14">
        <f t="shared" si="91"/>
        <v>15136.223570961956</v>
      </c>
      <c r="I274" s="15">
        <f t="shared" si="92"/>
        <v>453033.71473724983</v>
      </c>
      <c r="J274" s="14">
        <f t="shared" si="93"/>
        <v>227043.35356442933</v>
      </c>
      <c r="K274" s="21">
        <f t="shared" si="94"/>
        <v>680077.0683016791</v>
      </c>
      <c r="M274" s="33">
        <f t="shared" si="100"/>
        <v>0</v>
      </c>
      <c r="N274" s="30">
        <f>(I-Service_Fee)/12*M274</f>
        <v>0</v>
      </c>
      <c r="O274" s="35">
        <f t="shared" si="95"/>
        <v>0</v>
      </c>
      <c r="P274" s="33">
        <f t="shared" si="108"/>
        <v>0</v>
      </c>
      <c r="Q274" s="30">
        <f>(I-Service_Fee)/12*P274</f>
        <v>0</v>
      </c>
      <c r="R274" s="34">
        <f t="shared" si="96"/>
        <v>0</v>
      </c>
      <c r="S274" s="33">
        <f t="shared" si="101"/>
        <v>0</v>
      </c>
      <c r="T274" s="30">
        <f>(I-Service_Fee)/12*S274</f>
        <v>0</v>
      </c>
      <c r="U274" s="35">
        <f t="shared" si="97"/>
        <v>0</v>
      </c>
      <c r="V274" s="34">
        <f t="shared" si="102"/>
        <v>36326936.570308656</v>
      </c>
      <c r="W274" s="30">
        <f>(I-Service_Fee)/12*V274</f>
        <v>227043.35356442907</v>
      </c>
      <c r="X274" s="35">
        <f t="shared" si="103"/>
        <v>453033.71473724983</v>
      </c>
      <c r="Y274" s="32"/>
      <c r="Z274" s="32">
        <f t="shared" si="109"/>
        <v>264</v>
      </c>
      <c r="AA274" s="32">
        <f t="shared" si="104"/>
        <v>0</v>
      </c>
      <c r="AB274" s="32">
        <f t="shared" si="105"/>
        <v>0</v>
      </c>
      <c r="AC274" s="32">
        <f t="shared" si="106"/>
        <v>0</v>
      </c>
      <c r="AD274" s="32">
        <f t="shared" si="107"/>
        <v>680077.06830167887</v>
      </c>
    </row>
    <row r="275" spans="1:30" ht="15.75" thickBot="1" x14ac:dyDescent="0.3">
      <c r="A275" s="7">
        <v>265</v>
      </c>
      <c r="B275" s="14">
        <f t="shared" si="98"/>
        <v>35873902.855571441</v>
      </c>
      <c r="C275" s="19">
        <f t="shared" si="99"/>
        <v>507137.85827791248</v>
      </c>
      <c r="D275" s="14">
        <f t="shared" si="88"/>
        <v>239159.35237047629</v>
      </c>
      <c r="E275" s="15">
        <f t="shared" si="89"/>
        <v>267978.50590743619</v>
      </c>
      <c r="F275" s="17">
        <f>IF(time&lt;=30,1-(1-$F$3*time/30)^(1/12),1-(1-$F$3)^(1/12))</f>
        <v>5.1430128318229462E-3</v>
      </c>
      <c r="G275" s="16">
        <f t="shared" si="90"/>
        <v>183121.72581923904</v>
      </c>
      <c r="H275" s="14">
        <f t="shared" si="91"/>
        <v>14947.459523154766</v>
      </c>
      <c r="I275" s="15">
        <f t="shared" si="92"/>
        <v>451100.23172667524</v>
      </c>
      <c r="J275" s="14">
        <f t="shared" si="93"/>
        <v>224211.89284732152</v>
      </c>
      <c r="K275" s="21">
        <f t="shared" si="94"/>
        <v>675312.12457399676</v>
      </c>
      <c r="M275" s="33">
        <f t="shared" si="100"/>
        <v>0</v>
      </c>
      <c r="N275" s="30">
        <f>(I-Service_Fee)/12*M275</f>
        <v>0</v>
      </c>
      <c r="O275" s="35">
        <f t="shared" si="95"/>
        <v>0</v>
      </c>
      <c r="P275" s="33">
        <f t="shared" si="108"/>
        <v>0</v>
      </c>
      <c r="Q275" s="30">
        <f>(I-Service_Fee)/12*P275</f>
        <v>0</v>
      </c>
      <c r="R275" s="34">
        <f t="shared" si="96"/>
        <v>0</v>
      </c>
      <c r="S275" s="33">
        <f t="shared" si="101"/>
        <v>0</v>
      </c>
      <c r="T275" s="30">
        <f>(I-Service_Fee)/12*S275</f>
        <v>0</v>
      </c>
      <c r="U275" s="35">
        <f t="shared" si="97"/>
        <v>0</v>
      </c>
      <c r="V275" s="34">
        <f t="shared" si="102"/>
        <v>35873902.855571404</v>
      </c>
      <c r="W275" s="30">
        <f>(I-Service_Fee)/12*V275</f>
        <v>224211.89284732126</v>
      </c>
      <c r="X275" s="35">
        <f t="shared" si="103"/>
        <v>451100.23172667524</v>
      </c>
      <c r="Y275" s="32"/>
      <c r="Z275" s="32">
        <f t="shared" si="109"/>
        <v>265</v>
      </c>
      <c r="AA275" s="32">
        <f t="shared" si="104"/>
        <v>0</v>
      </c>
      <c r="AB275" s="32">
        <f t="shared" si="105"/>
        <v>0</v>
      </c>
      <c r="AC275" s="32">
        <f t="shared" si="106"/>
        <v>0</v>
      </c>
      <c r="AD275" s="32">
        <f t="shared" si="107"/>
        <v>675312.12457399652</v>
      </c>
    </row>
    <row r="276" spans="1:30" ht="15.75" thickBot="1" x14ac:dyDescent="0.3">
      <c r="A276" s="7">
        <v>266</v>
      </c>
      <c r="B276" s="14">
        <f t="shared" si="98"/>
        <v>35422802.623844765</v>
      </c>
      <c r="C276" s="19">
        <f t="shared" si="99"/>
        <v>504529.64176528587</v>
      </c>
      <c r="D276" s="14">
        <f t="shared" si="88"/>
        <v>236152.01749229844</v>
      </c>
      <c r="E276" s="15">
        <f t="shared" si="89"/>
        <v>268377.62427298742</v>
      </c>
      <c r="F276" s="17">
        <f>IF(time&lt;=30,1-(1-$F$3*time/30)^(1/12),1-(1-$F$3)^(1/12))</f>
        <v>5.1430128318229462E-3</v>
      </c>
      <c r="G276" s="16">
        <f t="shared" si="90"/>
        <v>180799.65886815503</v>
      </c>
      <c r="H276" s="14">
        <f t="shared" si="91"/>
        <v>14759.501093268651</v>
      </c>
      <c r="I276" s="15">
        <f t="shared" si="92"/>
        <v>449177.28314114246</v>
      </c>
      <c r="J276" s="14">
        <f t="shared" si="93"/>
        <v>221392.51639902979</v>
      </c>
      <c r="K276" s="21">
        <f t="shared" si="94"/>
        <v>670569.79954017221</v>
      </c>
      <c r="M276" s="33">
        <f t="shared" si="100"/>
        <v>0</v>
      </c>
      <c r="N276" s="30">
        <f>(I-Service_Fee)/12*M276</f>
        <v>0</v>
      </c>
      <c r="O276" s="35">
        <f t="shared" si="95"/>
        <v>0</v>
      </c>
      <c r="P276" s="33">
        <f t="shared" si="108"/>
        <v>0</v>
      </c>
      <c r="Q276" s="30">
        <f>(I-Service_Fee)/12*P276</f>
        <v>0</v>
      </c>
      <c r="R276" s="34">
        <f t="shared" si="96"/>
        <v>0</v>
      </c>
      <c r="S276" s="33">
        <f t="shared" si="101"/>
        <v>0</v>
      </c>
      <c r="T276" s="30">
        <f>(I-Service_Fee)/12*S276</f>
        <v>0</v>
      </c>
      <c r="U276" s="35">
        <f t="shared" si="97"/>
        <v>0</v>
      </c>
      <c r="V276" s="34">
        <f t="shared" si="102"/>
        <v>35422802.623844728</v>
      </c>
      <c r="W276" s="30">
        <f>(I-Service_Fee)/12*V276</f>
        <v>221392.51639902953</v>
      </c>
      <c r="X276" s="35">
        <f t="shared" si="103"/>
        <v>449177.28314114246</v>
      </c>
      <c r="Y276" s="32"/>
      <c r="Z276" s="32">
        <f t="shared" si="109"/>
        <v>266</v>
      </c>
      <c r="AA276" s="32">
        <f t="shared" si="104"/>
        <v>0</v>
      </c>
      <c r="AB276" s="32">
        <f t="shared" si="105"/>
        <v>0</v>
      </c>
      <c r="AC276" s="32">
        <f t="shared" si="106"/>
        <v>0</v>
      </c>
      <c r="AD276" s="32">
        <f t="shared" si="107"/>
        <v>670569.79954017198</v>
      </c>
    </row>
    <row r="277" spans="1:30" ht="15.75" thickBot="1" x14ac:dyDescent="0.3">
      <c r="A277" s="7">
        <v>267</v>
      </c>
      <c r="B277" s="14">
        <f t="shared" si="98"/>
        <v>34973625.340703622</v>
      </c>
      <c r="C277" s="19">
        <f t="shared" si="99"/>
        <v>501934.83934365195</v>
      </c>
      <c r="D277" s="14">
        <f t="shared" si="88"/>
        <v>233157.50227135749</v>
      </c>
      <c r="E277" s="15">
        <f t="shared" si="89"/>
        <v>268777.33707229444</v>
      </c>
      <c r="F277" s="17">
        <f>IF(time&lt;=30,1-(1-$F$3*time/30)^(1/12),1-(1-$F$3)^(1/12))</f>
        <v>5.1430128318229462E-3</v>
      </c>
      <c r="G277" s="16">
        <f t="shared" si="90"/>
        <v>178487.47860914085</v>
      </c>
      <c r="H277" s="14">
        <f t="shared" si="91"/>
        <v>14572.343891959843</v>
      </c>
      <c r="I277" s="15">
        <f t="shared" si="92"/>
        <v>447264.81568143528</v>
      </c>
      <c r="J277" s="14">
        <f t="shared" si="93"/>
        <v>218585.15837939765</v>
      </c>
      <c r="K277" s="21">
        <f t="shared" si="94"/>
        <v>665849.97406083299</v>
      </c>
      <c r="M277" s="33">
        <f t="shared" si="100"/>
        <v>0</v>
      </c>
      <c r="N277" s="30">
        <f>(I-Service_Fee)/12*M277</f>
        <v>0</v>
      </c>
      <c r="O277" s="35">
        <f t="shared" si="95"/>
        <v>0</v>
      </c>
      <c r="P277" s="33">
        <f t="shared" si="108"/>
        <v>0</v>
      </c>
      <c r="Q277" s="30">
        <f>(I-Service_Fee)/12*P277</f>
        <v>0</v>
      </c>
      <c r="R277" s="34">
        <f t="shared" si="96"/>
        <v>0</v>
      </c>
      <c r="S277" s="33">
        <f t="shared" si="101"/>
        <v>0</v>
      </c>
      <c r="T277" s="30">
        <f>(I-Service_Fee)/12*S277</f>
        <v>0</v>
      </c>
      <c r="U277" s="35">
        <f t="shared" si="97"/>
        <v>0</v>
      </c>
      <c r="V277" s="34">
        <f t="shared" si="102"/>
        <v>34973625.340703584</v>
      </c>
      <c r="W277" s="30">
        <f>(I-Service_Fee)/12*V277</f>
        <v>218585.15837939738</v>
      </c>
      <c r="X277" s="35">
        <f t="shared" si="103"/>
        <v>447264.81568143528</v>
      </c>
      <c r="Y277" s="32"/>
      <c r="Z277" s="32">
        <f t="shared" si="109"/>
        <v>267</v>
      </c>
      <c r="AA277" s="32">
        <f t="shared" si="104"/>
        <v>0</v>
      </c>
      <c r="AB277" s="32">
        <f t="shared" si="105"/>
        <v>0</v>
      </c>
      <c r="AC277" s="32">
        <f t="shared" si="106"/>
        <v>0</v>
      </c>
      <c r="AD277" s="32">
        <f t="shared" si="107"/>
        <v>665849.97406083264</v>
      </c>
    </row>
    <row r="278" spans="1:30" ht="15.75" thickBot="1" x14ac:dyDescent="0.3">
      <c r="A278" s="7">
        <v>268</v>
      </c>
      <c r="B278" s="14">
        <f t="shared" si="98"/>
        <v>34526360.525022186</v>
      </c>
      <c r="C278" s="19">
        <f t="shared" si="99"/>
        <v>499353.38202416862</v>
      </c>
      <c r="D278" s="14">
        <f t="shared" si="88"/>
        <v>230175.73683348126</v>
      </c>
      <c r="E278" s="15">
        <f t="shared" si="89"/>
        <v>269177.64519068738</v>
      </c>
      <c r="F278" s="17">
        <f>IF(time&lt;=30,1-(1-$F$3*time/30)^(1/12),1-(1-$F$3)^(1/12))</f>
        <v>5.1430128318229462E-3</v>
      </c>
      <c r="G278" s="16">
        <f t="shared" si="90"/>
        <v>176185.13113307874</v>
      </c>
      <c r="H278" s="14">
        <f t="shared" si="91"/>
        <v>14385.983552092577</v>
      </c>
      <c r="I278" s="15">
        <f t="shared" si="92"/>
        <v>445362.7763237661</v>
      </c>
      <c r="J278" s="14">
        <f t="shared" si="93"/>
        <v>215789.75328138869</v>
      </c>
      <c r="K278" s="21">
        <f t="shared" si="94"/>
        <v>661152.52960515476</v>
      </c>
      <c r="M278" s="33">
        <f t="shared" si="100"/>
        <v>0</v>
      </c>
      <c r="N278" s="30">
        <f>(I-Service_Fee)/12*M278</f>
        <v>0</v>
      </c>
      <c r="O278" s="35">
        <f t="shared" si="95"/>
        <v>0</v>
      </c>
      <c r="P278" s="33">
        <f t="shared" si="108"/>
        <v>0</v>
      </c>
      <c r="Q278" s="30">
        <f>(I-Service_Fee)/12*P278</f>
        <v>0</v>
      </c>
      <c r="R278" s="34">
        <f t="shared" si="96"/>
        <v>0</v>
      </c>
      <c r="S278" s="33">
        <f t="shared" si="101"/>
        <v>0</v>
      </c>
      <c r="T278" s="30">
        <f>(I-Service_Fee)/12*S278</f>
        <v>0</v>
      </c>
      <c r="U278" s="35">
        <f t="shared" si="97"/>
        <v>0</v>
      </c>
      <c r="V278" s="34">
        <f t="shared" si="102"/>
        <v>34526360.525022149</v>
      </c>
      <c r="W278" s="30">
        <f>(I-Service_Fee)/12*V278</f>
        <v>215789.7532813884</v>
      </c>
      <c r="X278" s="35">
        <f t="shared" si="103"/>
        <v>445362.7763237661</v>
      </c>
      <c r="Y278" s="32"/>
      <c r="Z278" s="32">
        <f t="shared" si="109"/>
        <v>268</v>
      </c>
      <c r="AA278" s="32">
        <f t="shared" si="104"/>
        <v>0</v>
      </c>
      <c r="AB278" s="32">
        <f t="shared" si="105"/>
        <v>0</v>
      </c>
      <c r="AC278" s="32">
        <f t="shared" si="106"/>
        <v>0</v>
      </c>
      <c r="AD278" s="32">
        <f t="shared" si="107"/>
        <v>661152.52960515453</v>
      </c>
    </row>
    <row r="279" spans="1:30" ht="15.75" thickBot="1" x14ac:dyDescent="0.3">
      <c r="A279" s="7">
        <v>269</v>
      </c>
      <c r="B279" s="14">
        <f t="shared" si="98"/>
        <v>34080997.748698421</v>
      </c>
      <c r="C279" s="19">
        <f t="shared" si="99"/>
        <v>496785.20117280417</v>
      </c>
      <c r="D279" s="14">
        <f t="shared" si="88"/>
        <v>227206.65165798948</v>
      </c>
      <c r="E279" s="15">
        <f t="shared" si="89"/>
        <v>269578.54951481469</v>
      </c>
      <c r="F279" s="17">
        <f>IF(time&lt;=30,1-(1-$F$3*time/30)^(1/12),1-(1-$F$3)^(1/12))</f>
        <v>5.1430128318229462E-3</v>
      </c>
      <c r="G279" s="16">
        <f t="shared" si="90"/>
        <v>173892.562803546</v>
      </c>
      <c r="H279" s="14">
        <f t="shared" si="91"/>
        <v>14200.415728624343</v>
      </c>
      <c r="I279" s="15">
        <f t="shared" si="92"/>
        <v>443471.11231836071</v>
      </c>
      <c r="J279" s="14">
        <f t="shared" si="93"/>
        <v>213006.23592936515</v>
      </c>
      <c r="K279" s="21">
        <f t="shared" si="94"/>
        <v>656477.34824772587</v>
      </c>
      <c r="M279" s="33">
        <f t="shared" si="100"/>
        <v>0</v>
      </c>
      <c r="N279" s="30">
        <f>(I-Service_Fee)/12*M279</f>
        <v>0</v>
      </c>
      <c r="O279" s="35">
        <f t="shared" si="95"/>
        <v>0</v>
      </c>
      <c r="P279" s="33">
        <f t="shared" si="108"/>
        <v>0</v>
      </c>
      <c r="Q279" s="30">
        <f>(I-Service_Fee)/12*P279</f>
        <v>0</v>
      </c>
      <c r="R279" s="34">
        <f t="shared" si="96"/>
        <v>0</v>
      </c>
      <c r="S279" s="33">
        <f t="shared" si="101"/>
        <v>0</v>
      </c>
      <c r="T279" s="30">
        <f>(I-Service_Fee)/12*S279</f>
        <v>0</v>
      </c>
      <c r="U279" s="35">
        <f t="shared" si="97"/>
        <v>0</v>
      </c>
      <c r="V279" s="34">
        <f t="shared" si="102"/>
        <v>34080997.748698384</v>
      </c>
      <c r="W279" s="30">
        <f>(I-Service_Fee)/12*V279</f>
        <v>213006.23592936489</v>
      </c>
      <c r="X279" s="35">
        <f t="shared" si="103"/>
        <v>443471.11231836071</v>
      </c>
      <c r="Y279" s="32"/>
      <c r="Z279" s="32">
        <f t="shared" si="109"/>
        <v>269</v>
      </c>
      <c r="AA279" s="32">
        <f t="shared" si="104"/>
        <v>0</v>
      </c>
      <c r="AB279" s="32">
        <f t="shared" si="105"/>
        <v>0</v>
      </c>
      <c r="AC279" s="32">
        <f t="shared" si="106"/>
        <v>0</v>
      </c>
      <c r="AD279" s="32">
        <f t="shared" si="107"/>
        <v>656477.34824772563</v>
      </c>
    </row>
    <row r="280" spans="1:30" ht="15.75" thickBot="1" x14ac:dyDescent="0.3">
      <c r="A280" s="7">
        <v>270</v>
      </c>
      <c r="B280" s="14">
        <f t="shared" si="98"/>
        <v>33637526.636380062</v>
      </c>
      <c r="C280" s="19">
        <f t="shared" si="99"/>
        <v>494230.22850851272</v>
      </c>
      <c r="D280" s="14">
        <f t="shared" si="88"/>
        <v>224250.1775758671</v>
      </c>
      <c r="E280" s="15">
        <f t="shared" si="89"/>
        <v>269980.05093264562</v>
      </c>
      <c r="F280" s="17">
        <f>IF(time&lt;=30,1-(1-$F$3*time/30)^(1/12),1-(1-$F$3)^(1/12))</f>
        <v>5.1430128318229462E-3</v>
      </c>
      <c r="G280" s="16">
        <f t="shared" si="90"/>
        <v>171609.72025540599</v>
      </c>
      <c r="H280" s="14">
        <f t="shared" si="91"/>
        <v>14015.636098491692</v>
      </c>
      <c r="I280" s="15">
        <f t="shared" si="92"/>
        <v>441589.77118805161</v>
      </c>
      <c r="J280" s="14">
        <f t="shared" si="93"/>
        <v>210234.5414773754</v>
      </c>
      <c r="K280" s="21">
        <f t="shared" si="94"/>
        <v>651824.31266542699</v>
      </c>
      <c r="M280" s="33">
        <f t="shared" si="100"/>
        <v>0</v>
      </c>
      <c r="N280" s="30">
        <f>(I-Service_Fee)/12*M280</f>
        <v>0</v>
      </c>
      <c r="O280" s="35">
        <f t="shared" si="95"/>
        <v>0</v>
      </c>
      <c r="P280" s="33">
        <f t="shared" si="108"/>
        <v>0</v>
      </c>
      <c r="Q280" s="30">
        <f>(I-Service_Fee)/12*P280</f>
        <v>0</v>
      </c>
      <c r="R280" s="34">
        <f t="shared" si="96"/>
        <v>0</v>
      </c>
      <c r="S280" s="33">
        <f t="shared" si="101"/>
        <v>0</v>
      </c>
      <c r="T280" s="30">
        <f>(I-Service_Fee)/12*S280</f>
        <v>0</v>
      </c>
      <c r="U280" s="35">
        <f t="shared" si="97"/>
        <v>0</v>
      </c>
      <c r="V280" s="34">
        <f t="shared" si="102"/>
        <v>33637526.636380024</v>
      </c>
      <c r="W280" s="30">
        <f>(I-Service_Fee)/12*V280</f>
        <v>210234.54147737514</v>
      </c>
      <c r="X280" s="35">
        <f t="shared" si="103"/>
        <v>441589.77118805161</v>
      </c>
      <c r="Y280" s="32"/>
      <c r="Z280" s="32">
        <f t="shared" si="109"/>
        <v>270</v>
      </c>
      <c r="AA280" s="32">
        <f t="shared" si="104"/>
        <v>0</v>
      </c>
      <c r="AB280" s="32">
        <f t="shared" si="105"/>
        <v>0</v>
      </c>
      <c r="AC280" s="32">
        <f t="shared" si="106"/>
        <v>0</v>
      </c>
      <c r="AD280" s="32">
        <f t="shared" si="107"/>
        <v>651824.31266542675</v>
      </c>
    </row>
    <row r="281" spans="1:30" ht="15.75" thickBot="1" x14ac:dyDescent="0.3">
      <c r="A281" s="7">
        <v>271</v>
      </c>
      <c r="B281" s="14">
        <f t="shared" si="98"/>
        <v>33195936.865192011</v>
      </c>
      <c r="C281" s="19">
        <f t="shared" si="99"/>
        <v>491688.39610141865</v>
      </c>
      <c r="D281" s="14">
        <f t="shared" si="88"/>
        <v>221306.24576794676</v>
      </c>
      <c r="E281" s="15">
        <f t="shared" si="89"/>
        <v>270382.15033347189</v>
      </c>
      <c r="F281" s="17">
        <f>IF(time&lt;=30,1-(1-$F$3*time/30)^(1/12),1-(1-$F$3)^(1/12))</f>
        <v>5.1430128318229462E-3</v>
      </c>
      <c r="G281" s="16">
        <f t="shared" si="90"/>
        <v>169336.55039340598</v>
      </c>
      <c r="H281" s="14">
        <f t="shared" si="91"/>
        <v>13831.640360496671</v>
      </c>
      <c r="I281" s="15">
        <f t="shared" si="92"/>
        <v>439718.7007268779</v>
      </c>
      <c r="J281" s="14">
        <f t="shared" si="93"/>
        <v>207474.60540745009</v>
      </c>
      <c r="K281" s="21">
        <f t="shared" si="94"/>
        <v>647193.30613432801</v>
      </c>
      <c r="M281" s="33">
        <f t="shared" si="100"/>
        <v>0</v>
      </c>
      <c r="N281" s="30">
        <f>(I-Service_Fee)/12*M281</f>
        <v>0</v>
      </c>
      <c r="O281" s="35">
        <f t="shared" si="95"/>
        <v>0</v>
      </c>
      <c r="P281" s="33">
        <f t="shared" si="108"/>
        <v>0</v>
      </c>
      <c r="Q281" s="30">
        <f>(I-Service_Fee)/12*P281</f>
        <v>0</v>
      </c>
      <c r="R281" s="34">
        <f t="shared" si="96"/>
        <v>0</v>
      </c>
      <c r="S281" s="33">
        <f t="shared" si="101"/>
        <v>0</v>
      </c>
      <c r="T281" s="30">
        <f>(I-Service_Fee)/12*S281</f>
        <v>0</v>
      </c>
      <c r="U281" s="35">
        <f t="shared" si="97"/>
        <v>0</v>
      </c>
      <c r="V281" s="34">
        <f t="shared" si="102"/>
        <v>33195936.865191974</v>
      </c>
      <c r="W281" s="30">
        <f>(I-Service_Fee)/12*V281</f>
        <v>207474.60540744982</v>
      </c>
      <c r="X281" s="35">
        <f t="shared" si="103"/>
        <v>439718.7007268779</v>
      </c>
      <c r="Y281" s="32"/>
      <c r="Z281" s="32">
        <f t="shared" si="109"/>
        <v>271</v>
      </c>
      <c r="AA281" s="32">
        <f t="shared" si="104"/>
        <v>0</v>
      </c>
      <c r="AB281" s="32">
        <f t="shared" si="105"/>
        <v>0</v>
      </c>
      <c r="AC281" s="32">
        <f t="shared" si="106"/>
        <v>0</v>
      </c>
      <c r="AD281" s="32">
        <f t="shared" si="107"/>
        <v>647193.30613432778</v>
      </c>
    </row>
    <row r="282" spans="1:30" ht="15.75" thickBot="1" x14ac:dyDescent="0.3">
      <c r="A282" s="7">
        <v>272</v>
      </c>
      <c r="B282" s="14">
        <f t="shared" si="98"/>
        <v>32756218.164465133</v>
      </c>
      <c r="C282" s="19">
        <f t="shared" si="99"/>
        <v>489159.63637101057</v>
      </c>
      <c r="D282" s="14">
        <f t="shared" si="88"/>
        <v>218374.7877631009</v>
      </c>
      <c r="E282" s="15">
        <f t="shared" si="89"/>
        <v>270784.84860790963</v>
      </c>
      <c r="F282" s="17">
        <f>IF(time&lt;=30,1-(1-$F$3*time/30)^(1/12),1-(1-$F$3)^(1/12))</f>
        <v>5.1430128318229462E-3</v>
      </c>
      <c r="G282" s="16">
        <f t="shared" si="90"/>
        <v>167073.00039078234</v>
      </c>
      <c r="H282" s="14">
        <f t="shared" si="91"/>
        <v>13648.424235193806</v>
      </c>
      <c r="I282" s="15">
        <f t="shared" si="92"/>
        <v>437857.848998692</v>
      </c>
      <c r="J282" s="14">
        <f t="shared" si="93"/>
        <v>204726.36352790709</v>
      </c>
      <c r="K282" s="21">
        <f t="shared" si="94"/>
        <v>642584.21252659906</v>
      </c>
      <c r="M282" s="33">
        <f t="shared" si="100"/>
        <v>0</v>
      </c>
      <c r="N282" s="30">
        <f>(I-Service_Fee)/12*M282</f>
        <v>0</v>
      </c>
      <c r="O282" s="35">
        <f t="shared" si="95"/>
        <v>0</v>
      </c>
      <c r="P282" s="33">
        <f t="shared" si="108"/>
        <v>0</v>
      </c>
      <c r="Q282" s="30">
        <f>(I-Service_Fee)/12*P282</f>
        <v>0</v>
      </c>
      <c r="R282" s="34">
        <f t="shared" si="96"/>
        <v>0</v>
      </c>
      <c r="S282" s="33">
        <f t="shared" si="101"/>
        <v>0</v>
      </c>
      <c r="T282" s="30">
        <f>(I-Service_Fee)/12*S282</f>
        <v>0</v>
      </c>
      <c r="U282" s="35">
        <f t="shared" si="97"/>
        <v>0</v>
      </c>
      <c r="V282" s="34">
        <f t="shared" si="102"/>
        <v>32756218.164465096</v>
      </c>
      <c r="W282" s="30">
        <f>(I-Service_Fee)/12*V282</f>
        <v>204726.36352790683</v>
      </c>
      <c r="X282" s="35">
        <f t="shared" si="103"/>
        <v>437857.848998692</v>
      </c>
      <c r="Y282" s="32"/>
      <c r="Z282" s="32">
        <f t="shared" si="109"/>
        <v>272</v>
      </c>
      <c r="AA282" s="32">
        <f t="shared" si="104"/>
        <v>0</v>
      </c>
      <c r="AB282" s="32">
        <f t="shared" si="105"/>
        <v>0</v>
      </c>
      <c r="AC282" s="32">
        <f t="shared" si="106"/>
        <v>0</v>
      </c>
      <c r="AD282" s="32">
        <f t="shared" si="107"/>
        <v>642584.21252659883</v>
      </c>
    </row>
    <row r="283" spans="1:30" ht="15.75" thickBot="1" x14ac:dyDescent="0.3">
      <c r="A283" s="7">
        <v>273</v>
      </c>
      <c r="B283" s="14">
        <f t="shared" si="98"/>
        <v>32318360.315466441</v>
      </c>
      <c r="C283" s="19">
        <f t="shared" si="99"/>
        <v>486643.88208434463</v>
      </c>
      <c r="D283" s="14">
        <f t="shared" si="88"/>
        <v>215455.73543644295</v>
      </c>
      <c r="E283" s="15">
        <f t="shared" si="89"/>
        <v>271188.14664790168</v>
      </c>
      <c r="F283" s="17">
        <f>IF(time&lt;=30,1-(1-$F$3*time/30)^(1/12),1-(1-$F$3)^(1/12))</f>
        <v>5.1430128318229462E-3</v>
      </c>
      <c r="G283" s="16">
        <f t="shared" si="90"/>
        <v>164819.01768787295</v>
      </c>
      <c r="H283" s="14">
        <f t="shared" si="91"/>
        <v>13465.983464777682</v>
      </c>
      <c r="I283" s="15">
        <f t="shared" si="92"/>
        <v>436007.16433577461</v>
      </c>
      <c r="J283" s="14">
        <f t="shared" si="93"/>
        <v>201989.75197166528</v>
      </c>
      <c r="K283" s="21">
        <f t="shared" si="94"/>
        <v>637996.91630743991</v>
      </c>
      <c r="M283" s="33">
        <f t="shared" si="100"/>
        <v>0</v>
      </c>
      <c r="N283" s="30">
        <f>(I-Service_Fee)/12*M283</f>
        <v>0</v>
      </c>
      <c r="O283" s="35">
        <f t="shared" si="95"/>
        <v>0</v>
      </c>
      <c r="P283" s="33">
        <f t="shared" si="108"/>
        <v>0</v>
      </c>
      <c r="Q283" s="30">
        <f>(I-Service_Fee)/12*P283</f>
        <v>0</v>
      </c>
      <c r="R283" s="34">
        <f t="shared" si="96"/>
        <v>0</v>
      </c>
      <c r="S283" s="33">
        <f t="shared" si="101"/>
        <v>0</v>
      </c>
      <c r="T283" s="30">
        <f>(I-Service_Fee)/12*S283</f>
        <v>0</v>
      </c>
      <c r="U283" s="35">
        <f t="shared" si="97"/>
        <v>0</v>
      </c>
      <c r="V283" s="34">
        <f t="shared" si="102"/>
        <v>32318360.315466404</v>
      </c>
      <c r="W283" s="30">
        <f>(I-Service_Fee)/12*V283</f>
        <v>201989.75197166501</v>
      </c>
      <c r="X283" s="35">
        <f t="shared" si="103"/>
        <v>436007.16433577461</v>
      </c>
      <c r="Y283" s="32"/>
      <c r="Z283" s="32">
        <f t="shared" si="109"/>
        <v>273</v>
      </c>
      <c r="AA283" s="32">
        <f t="shared" si="104"/>
        <v>0</v>
      </c>
      <c r="AB283" s="32">
        <f t="shared" si="105"/>
        <v>0</v>
      </c>
      <c r="AC283" s="32">
        <f t="shared" si="106"/>
        <v>0</v>
      </c>
      <c r="AD283" s="32">
        <f t="shared" si="107"/>
        <v>637996.91630743956</v>
      </c>
    </row>
    <row r="284" spans="1:30" ht="15.75" thickBot="1" x14ac:dyDescent="0.3">
      <c r="A284" s="7">
        <v>274</v>
      </c>
      <c r="B284" s="14">
        <f t="shared" si="98"/>
        <v>31882353.151130665</v>
      </c>
      <c r="C284" s="19">
        <f t="shared" si="99"/>
        <v>484141.06635425682</v>
      </c>
      <c r="D284" s="14">
        <f t="shared" si="88"/>
        <v>212549.02100753778</v>
      </c>
      <c r="E284" s="15">
        <f t="shared" si="89"/>
        <v>271592.04534671904</v>
      </c>
      <c r="F284" s="17">
        <f>IF(time&lt;=30,1-(1-$F$3*time/30)^(1/12),1-(1-$F$3)^(1/12))</f>
        <v>5.1430128318229462E-3</v>
      </c>
      <c r="G284" s="16">
        <f t="shared" si="90"/>
        <v>162574.54999073653</v>
      </c>
      <c r="H284" s="14">
        <f t="shared" si="91"/>
        <v>13284.31381297111</v>
      </c>
      <c r="I284" s="15">
        <f t="shared" si="92"/>
        <v>434166.59533745557</v>
      </c>
      <c r="J284" s="14">
        <f t="shared" si="93"/>
        <v>199264.70719456667</v>
      </c>
      <c r="K284" s="21">
        <f t="shared" si="94"/>
        <v>633431.30253202224</v>
      </c>
      <c r="M284" s="33">
        <f t="shared" si="100"/>
        <v>0</v>
      </c>
      <c r="N284" s="30">
        <f>(I-Service_Fee)/12*M284</f>
        <v>0</v>
      </c>
      <c r="O284" s="35">
        <f t="shared" si="95"/>
        <v>0</v>
      </c>
      <c r="P284" s="33">
        <f t="shared" si="108"/>
        <v>0</v>
      </c>
      <c r="Q284" s="30">
        <f>(I-Service_Fee)/12*P284</f>
        <v>0</v>
      </c>
      <c r="R284" s="34">
        <f t="shared" si="96"/>
        <v>0</v>
      </c>
      <c r="S284" s="33">
        <f t="shared" si="101"/>
        <v>0</v>
      </c>
      <c r="T284" s="30">
        <f>(I-Service_Fee)/12*S284</f>
        <v>0</v>
      </c>
      <c r="U284" s="35">
        <f t="shared" si="97"/>
        <v>0</v>
      </c>
      <c r="V284" s="34">
        <f t="shared" si="102"/>
        <v>31882353.151130628</v>
      </c>
      <c r="W284" s="30">
        <f>(I-Service_Fee)/12*V284</f>
        <v>199264.70719456641</v>
      </c>
      <c r="X284" s="35">
        <f t="shared" si="103"/>
        <v>434166.59533745557</v>
      </c>
      <c r="Y284" s="32"/>
      <c r="Z284" s="32">
        <f t="shared" si="109"/>
        <v>274</v>
      </c>
      <c r="AA284" s="32">
        <f t="shared" si="104"/>
        <v>0</v>
      </c>
      <c r="AB284" s="32">
        <f t="shared" si="105"/>
        <v>0</v>
      </c>
      <c r="AC284" s="32">
        <f t="shared" si="106"/>
        <v>0</v>
      </c>
      <c r="AD284" s="32">
        <f t="shared" si="107"/>
        <v>633431.302532022</v>
      </c>
    </row>
    <row r="285" spans="1:30" ht="15.75" thickBot="1" x14ac:dyDescent="0.3">
      <c r="A285" s="7">
        <v>275</v>
      </c>
      <c r="B285" s="14">
        <f t="shared" si="98"/>
        <v>31448186.555793211</v>
      </c>
      <c r="C285" s="19">
        <f t="shared" si="99"/>
        <v>481651.12263758434</v>
      </c>
      <c r="D285" s="14">
        <f t="shared" si="88"/>
        <v>209654.57703862141</v>
      </c>
      <c r="E285" s="15">
        <f t="shared" si="89"/>
        <v>271996.54559896293</v>
      </c>
      <c r="F285" s="17">
        <f>IF(time&lt;=30,1-(1-$F$3*time/30)^(1/12),1-(1-$F$3)^(1/12))</f>
        <v>5.1430128318229462E-3</v>
      </c>
      <c r="G285" s="16">
        <f t="shared" si="90"/>
        <v>160339.54526977937</v>
      </c>
      <c r="H285" s="14">
        <f t="shared" si="91"/>
        <v>13103.411064913838</v>
      </c>
      <c r="I285" s="15">
        <f t="shared" si="92"/>
        <v>432336.09086874232</v>
      </c>
      <c r="J285" s="14">
        <f t="shared" si="93"/>
        <v>196551.16597370757</v>
      </c>
      <c r="K285" s="21">
        <f t="shared" si="94"/>
        <v>628887.25684244989</v>
      </c>
      <c r="M285" s="33">
        <f t="shared" si="100"/>
        <v>0</v>
      </c>
      <c r="N285" s="30">
        <f>(I-Service_Fee)/12*M285</f>
        <v>0</v>
      </c>
      <c r="O285" s="35">
        <f t="shared" si="95"/>
        <v>0</v>
      </c>
      <c r="P285" s="33">
        <f t="shared" si="108"/>
        <v>0</v>
      </c>
      <c r="Q285" s="30">
        <f>(I-Service_Fee)/12*P285</f>
        <v>0</v>
      </c>
      <c r="R285" s="34">
        <f t="shared" si="96"/>
        <v>0</v>
      </c>
      <c r="S285" s="33">
        <f t="shared" si="101"/>
        <v>0</v>
      </c>
      <c r="T285" s="30">
        <f>(I-Service_Fee)/12*S285</f>
        <v>0</v>
      </c>
      <c r="U285" s="35">
        <f t="shared" si="97"/>
        <v>0</v>
      </c>
      <c r="V285" s="34">
        <f t="shared" si="102"/>
        <v>31448186.555793174</v>
      </c>
      <c r="W285" s="30">
        <f>(I-Service_Fee)/12*V285</f>
        <v>196551.16597370731</v>
      </c>
      <c r="X285" s="35">
        <f t="shared" si="103"/>
        <v>432336.09086874232</v>
      </c>
      <c r="Y285" s="32"/>
      <c r="Z285" s="32">
        <f t="shared" si="109"/>
        <v>275</v>
      </c>
      <c r="AA285" s="32">
        <f t="shared" si="104"/>
        <v>0</v>
      </c>
      <c r="AB285" s="32">
        <f t="shared" si="105"/>
        <v>0</v>
      </c>
      <c r="AC285" s="32">
        <f t="shared" si="106"/>
        <v>0</v>
      </c>
      <c r="AD285" s="32">
        <f t="shared" si="107"/>
        <v>628887.25684244966</v>
      </c>
    </row>
    <row r="286" spans="1:30" ht="15.75" thickBot="1" x14ac:dyDescent="0.3">
      <c r="A286" s="7">
        <v>276</v>
      </c>
      <c r="B286" s="14">
        <f t="shared" si="98"/>
        <v>31015850.46492447</v>
      </c>
      <c r="C286" s="19">
        <f t="shared" si="99"/>
        <v>479173.98473339732</v>
      </c>
      <c r="D286" s="14">
        <f t="shared" si="88"/>
        <v>206772.33643282982</v>
      </c>
      <c r="E286" s="15">
        <f t="shared" si="89"/>
        <v>272401.64830056753</v>
      </c>
      <c r="F286" s="17">
        <f>IF(time&lt;=30,1-(1-$F$3*time/30)^(1/12),1-(1-$F$3)^(1/12))</f>
        <v>5.1430128318229462E-3</v>
      </c>
      <c r="G286" s="16">
        <f t="shared" si="90"/>
        <v>158113.95175838872</v>
      </c>
      <c r="H286" s="14">
        <f t="shared" si="91"/>
        <v>12923.271027051864</v>
      </c>
      <c r="I286" s="15">
        <f t="shared" si="92"/>
        <v>430515.60005895625</v>
      </c>
      <c r="J286" s="14">
        <f t="shared" si="93"/>
        <v>193849.06540577795</v>
      </c>
      <c r="K286" s="21">
        <f t="shared" si="94"/>
        <v>624364.66546473419</v>
      </c>
      <c r="M286" s="33">
        <f t="shared" si="100"/>
        <v>0</v>
      </c>
      <c r="N286" s="30">
        <f>(I-Service_Fee)/12*M286</f>
        <v>0</v>
      </c>
      <c r="O286" s="35">
        <f t="shared" si="95"/>
        <v>0</v>
      </c>
      <c r="P286" s="33">
        <f t="shared" si="108"/>
        <v>0</v>
      </c>
      <c r="Q286" s="30">
        <f>(I-Service_Fee)/12*P286</f>
        <v>0</v>
      </c>
      <c r="R286" s="34">
        <f t="shared" si="96"/>
        <v>0</v>
      </c>
      <c r="S286" s="33">
        <f t="shared" si="101"/>
        <v>0</v>
      </c>
      <c r="T286" s="30">
        <f>(I-Service_Fee)/12*S286</f>
        <v>0</v>
      </c>
      <c r="U286" s="35">
        <f t="shared" si="97"/>
        <v>0</v>
      </c>
      <c r="V286" s="34">
        <f t="shared" si="102"/>
        <v>31015850.464924432</v>
      </c>
      <c r="W286" s="30">
        <f>(I-Service_Fee)/12*V286</f>
        <v>193849.06540577768</v>
      </c>
      <c r="X286" s="35">
        <f t="shared" si="103"/>
        <v>430515.60005895625</v>
      </c>
      <c r="Y286" s="32"/>
      <c r="Z286" s="32">
        <f t="shared" si="109"/>
        <v>276</v>
      </c>
      <c r="AA286" s="32">
        <f t="shared" si="104"/>
        <v>0</v>
      </c>
      <c r="AB286" s="32">
        <f t="shared" si="105"/>
        <v>0</v>
      </c>
      <c r="AC286" s="32">
        <f t="shared" si="106"/>
        <v>0</v>
      </c>
      <c r="AD286" s="32">
        <f t="shared" si="107"/>
        <v>624364.66546473396</v>
      </c>
    </row>
    <row r="287" spans="1:30" ht="15.75" thickBot="1" x14ac:dyDescent="0.3">
      <c r="A287" s="7">
        <v>277</v>
      </c>
      <c r="B287" s="14">
        <f t="shared" si="98"/>
        <v>30585334.864865512</v>
      </c>
      <c r="C287" s="19">
        <f t="shared" si="99"/>
        <v>476709.58678123762</v>
      </c>
      <c r="D287" s="14">
        <f t="shared" si="88"/>
        <v>203902.23243243675</v>
      </c>
      <c r="E287" s="15">
        <f t="shared" si="89"/>
        <v>272807.35434880084</v>
      </c>
      <c r="F287" s="17">
        <f>IF(time&lt;=30,1-(1-$F$3*time/30)^(1/12),1-(1-$F$3)^(1/12))</f>
        <v>5.1430128318229462E-3</v>
      </c>
      <c r="G287" s="16">
        <f t="shared" si="90"/>
        <v>155897.71795157352</v>
      </c>
      <c r="H287" s="14">
        <f t="shared" si="91"/>
        <v>12743.889527027297</v>
      </c>
      <c r="I287" s="15">
        <f t="shared" si="92"/>
        <v>428705.07230037439</v>
      </c>
      <c r="J287" s="14">
        <f t="shared" si="93"/>
        <v>191158.34290540946</v>
      </c>
      <c r="K287" s="21">
        <f t="shared" si="94"/>
        <v>619863.41520578391</v>
      </c>
      <c r="M287" s="33">
        <f t="shared" si="100"/>
        <v>0</v>
      </c>
      <c r="N287" s="30">
        <f>(I-Service_Fee)/12*M287</f>
        <v>0</v>
      </c>
      <c r="O287" s="35">
        <f t="shared" si="95"/>
        <v>0</v>
      </c>
      <c r="P287" s="33">
        <f t="shared" si="108"/>
        <v>0</v>
      </c>
      <c r="Q287" s="30">
        <f>(I-Service_Fee)/12*P287</f>
        <v>0</v>
      </c>
      <c r="R287" s="34">
        <f t="shared" si="96"/>
        <v>0</v>
      </c>
      <c r="S287" s="33">
        <f t="shared" si="101"/>
        <v>0</v>
      </c>
      <c r="T287" s="30">
        <f>(I-Service_Fee)/12*S287</f>
        <v>0</v>
      </c>
      <c r="U287" s="35">
        <f t="shared" si="97"/>
        <v>0</v>
      </c>
      <c r="V287" s="34">
        <f t="shared" si="102"/>
        <v>30585334.864865474</v>
      </c>
      <c r="W287" s="30">
        <f>(I-Service_Fee)/12*V287</f>
        <v>191158.3429054092</v>
      </c>
      <c r="X287" s="35">
        <f t="shared" si="103"/>
        <v>428705.07230037439</v>
      </c>
      <c r="Y287" s="32"/>
      <c r="Z287" s="32">
        <f t="shared" si="109"/>
        <v>277</v>
      </c>
      <c r="AA287" s="32">
        <f t="shared" si="104"/>
        <v>0</v>
      </c>
      <c r="AB287" s="32">
        <f t="shared" si="105"/>
        <v>0</v>
      </c>
      <c r="AC287" s="32">
        <f t="shared" si="106"/>
        <v>0</v>
      </c>
      <c r="AD287" s="32">
        <f t="shared" si="107"/>
        <v>619863.41520578356</v>
      </c>
    </row>
    <row r="288" spans="1:30" ht="15.75" thickBot="1" x14ac:dyDescent="0.3">
      <c r="A288" s="7">
        <v>278</v>
      </c>
      <c r="B288" s="14">
        <f t="shared" si="98"/>
        <v>30156629.792565137</v>
      </c>
      <c r="C288" s="19">
        <f t="shared" si="99"/>
        <v>474257.86325936875</v>
      </c>
      <c r="D288" s="14">
        <f t="shared" si="88"/>
        <v>201044.19861710092</v>
      </c>
      <c r="E288" s="15">
        <f t="shared" si="89"/>
        <v>273213.66464226786</v>
      </c>
      <c r="F288" s="17">
        <f>IF(time&lt;=30,1-(1-$F$3*time/30)^(1/12),1-(1-$F$3)^(1/12))</f>
        <v>5.1430128318229462E-3</v>
      </c>
      <c r="G288" s="16">
        <f t="shared" si="90"/>
        <v>153690.7926046121</v>
      </c>
      <c r="H288" s="14">
        <f t="shared" si="91"/>
        <v>12565.262413568807</v>
      </c>
      <c r="I288" s="15">
        <f t="shared" si="92"/>
        <v>426904.45724687993</v>
      </c>
      <c r="J288" s="14">
        <f t="shared" si="93"/>
        <v>188478.93620353212</v>
      </c>
      <c r="K288" s="21">
        <f t="shared" si="94"/>
        <v>615383.39345041208</v>
      </c>
      <c r="M288" s="33">
        <f t="shared" si="100"/>
        <v>0</v>
      </c>
      <c r="N288" s="30">
        <f>(I-Service_Fee)/12*M288</f>
        <v>0</v>
      </c>
      <c r="O288" s="35">
        <f t="shared" si="95"/>
        <v>0</v>
      </c>
      <c r="P288" s="33">
        <f t="shared" si="108"/>
        <v>0</v>
      </c>
      <c r="Q288" s="30">
        <f>(I-Service_Fee)/12*P288</f>
        <v>0</v>
      </c>
      <c r="R288" s="34">
        <f t="shared" si="96"/>
        <v>0</v>
      </c>
      <c r="S288" s="33">
        <f t="shared" si="101"/>
        <v>0</v>
      </c>
      <c r="T288" s="30">
        <f>(I-Service_Fee)/12*S288</f>
        <v>0</v>
      </c>
      <c r="U288" s="35">
        <f t="shared" si="97"/>
        <v>0</v>
      </c>
      <c r="V288" s="34">
        <f t="shared" si="102"/>
        <v>30156629.7925651</v>
      </c>
      <c r="W288" s="30">
        <f>(I-Service_Fee)/12*V288</f>
        <v>188478.93620353186</v>
      </c>
      <c r="X288" s="35">
        <f t="shared" si="103"/>
        <v>426904.45724687993</v>
      </c>
      <c r="Y288" s="32"/>
      <c r="Z288" s="32">
        <f t="shared" si="109"/>
        <v>278</v>
      </c>
      <c r="AA288" s="32">
        <f t="shared" si="104"/>
        <v>0</v>
      </c>
      <c r="AB288" s="32">
        <f t="shared" si="105"/>
        <v>0</v>
      </c>
      <c r="AC288" s="32">
        <f t="shared" si="106"/>
        <v>0</v>
      </c>
      <c r="AD288" s="32">
        <f t="shared" si="107"/>
        <v>615383.39345041174</v>
      </c>
    </row>
    <row r="289" spans="1:30" ht="15.75" thickBot="1" x14ac:dyDescent="0.3">
      <c r="A289" s="7">
        <v>279</v>
      </c>
      <c r="B289" s="14">
        <f t="shared" si="98"/>
        <v>29729725.335318256</v>
      </c>
      <c r="C289" s="19">
        <f t="shared" si="99"/>
        <v>471818.74898303283</v>
      </c>
      <c r="D289" s="14">
        <f t="shared" si="88"/>
        <v>198198.16890212172</v>
      </c>
      <c r="E289" s="15">
        <f t="shared" si="89"/>
        <v>273620.58008091111</v>
      </c>
      <c r="F289" s="17">
        <f>IF(time&lt;=30,1-(1-$F$3*time/30)^(1/12),1-(1-$F$3)^(1/12))</f>
        <v>5.1430128318229462E-3</v>
      </c>
      <c r="G289" s="16">
        <f t="shared" si="90"/>
        <v>151493.12473170657</v>
      </c>
      <c r="H289" s="14">
        <f t="shared" si="91"/>
        <v>12387.385556382607</v>
      </c>
      <c r="I289" s="15">
        <f t="shared" si="92"/>
        <v>425113.70481261768</v>
      </c>
      <c r="J289" s="14">
        <f t="shared" si="93"/>
        <v>185810.78334573912</v>
      </c>
      <c r="K289" s="21">
        <f t="shared" si="94"/>
        <v>610924.48815835686</v>
      </c>
      <c r="M289" s="33">
        <f t="shared" si="100"/>
        <v>0</v>
      </c>
      <c r="N289" s="30">
        <f>(I-Service_Fee)/12*M289</f>
        <v>0</v>
      </c>
      <c r="O289" s="35">
        <f t="shared" si="95"/>
        <v>0</v>
      </c>
      <c r="P289" s="33">
        <f t="shared" si="108"/>
        <v>0</v>
      </c>
      <c r="Q289" s="30">
        <f>(I-Service_Fee)/12*P289</f>
        <v>0</v>
      </c>
      <c r="R289" s="34">
        <f t="shared" si="96"/>
        <v>0</v>
      </c>
      <c r="S289" s="33">
        <f t="shared" si="101"/>
        <v>0</v>
      </c>
      <c r="T289" s="30">
        <f>(I-Service_Fee)/12*S289</f>
        <v>0</v>
      </c>
      <c r="U289" s="35">
        <f t="shared" si="97"/>
        <v>0</v>
      </c>
      <c r="V289" s="34">
        <f t="shared" si="102"/>
        <v>29729725.335318219</v>
      </c>
      <c r="W289" s="30">
        <f>(I-Service_Fee)/12*V289</f>
        <v>185810.78334573886</v>
      </c>
      <c r="X289" s="35">
        <f t="shared" si="103"/>
        <v>425113.70481261768</v>
      </c>
      <c r="Y289" s="32"/>
      <c r="Z289" s="32">
        <f t="shared" si="109"/>
        <v>279</v>
      </c>
      <c r="AA289" s="32">
        <f t="shared" si="104"/>
        <v>0</v>
      </c>
      <c r="AB289" s="32">
        <f t="shared" si="105"/>
        <v>0</v>
      </c>
      <c r="AC289" s="32">
        <f t="shared" si="106"/>
        <v>0</v>
      </c>
      <c r="AD289" s="32">
        <f t="shared" si="107"/>
        <v>610924.48815835651</v>
      </c>
    </row>
    <row r="290" spans="1:30" ht="15.75" thickBot="1" x14ac:dyDescent="0.3">
      <c r="A290" s="7">
        <v>280</v>
      </c>
      <c r="B290" s="14">
        <f t="shared" si="98"/>
        <v>29304611.63050564</v>
      </c>
      <c r="C290" s="19">
        <f t="shared" si="99"/>
        <v>469392.17910271854</v>
      </c>
      <c r="D290" s="14">
        <f t="shared" si="88"/>
        <v>195364.07753670428</v>
      </c>
      <c r="E290" s="15">
        <f t="shared" si="89"/>
        <v>274028.10156601423</v>
      </c>
      <c r="F290" s="17">
        <f>IF(time&lt;=30,1-(1-$F$3*time/30)^(1/12),1-(1-$F$3)^(1/12))</f>
        <v>5.1430128318229462E-3</v>
      </c>
      <c r="G290" s="16">
        <f t="shared" si="90"/>
        <v>149304.66360464436</v>
      </c>
      <c r="H290" s="14">
        <f t="shared" si="91"/>
        <v>12210.254846044018</v>
      </c>
      <c r="I290" s="15">
        <f t="shared" si="92"/>
        <v>423332.76517065859</v>
      </c>
      <c r="J290" s="14">
        <f t="shared" si="93"/>
        <v>183153.82269066025</v>
      </c>
      <c r="K290" s="21">
        <f t="shared" si="94"/>
        <v>606486.58786131884</v>
      </c>
      <c r="M290" s="33">
        <f t="shared" si="100"/>
        <v>0</v>
      </c>
      <c r="N290" s="30">
        <f>(I-Service_Fee)/12*M290</f>
        <v>0</v>
      </c>
      <c r="O290" s="35">
        <f t="shared" si="95"/>
        <v>0</v>
      </c>
      <c r="P290" s="33">
        <f t="shared" si="108"/>
        <v>0</v>
      </c>
      <c r="Q290" s="30">
        <f>(I-Service_Fee)/12*P290</f>
        <v>0</v>
      </c>
      <c r="R290" s="34">
        <f t="shared" si="96"/>
        <v>0</v>
      </c>
      <c r="S290" s="33">
        <f t="shared" si="101"/>
        <v>0</v>
      </c>
      <c r="T290" s="30">
        <f>(I-Service_Fee)/12*S290</f>
        <v>0</v>
      </c>
      <c r="U290" s="35">
        <f t="shared" si="97"/>
        <v>0</v>
      </c>
      <c r="V290" s="34">
        <f t="shared" si="102"/>
        <v>29304611.630505603</v>
      </c>
      <c r="W290" s="30">
        <f>(I-Service_Fee)/12*V290</f>
        <v>183153.82269065999</v>
      </c>
      <c r="X290" s="35">
        <f t="shared" si="103"/>
        <v>423332.76517065859</v>
      </c>
      <c r="Y290" s="32"/>
      <c r="Z290" s="32">
        <f t="shared" si="109"/>
        <v>280</v>
      </c>
      <c r="AA290" s="32">
        <f t="shared" si="104"/>
        <v>0</v>
      </c>
      <c r="AB290" s="32">
        <f t="shared" si="105"/>
        <v>0</v>
      </c>
      <c r="AC290" s="32">
        <f t="shared" si="106"/>
        <v>0</v>
      </c>
      <c r="AD290" s="32">
        <f t="shared" si="107"/>
        <v>606486.58786131861</v>
      </c>
    </row>
    <row r="291" spans="1:30" ht="15.75" thickBot="1" x14ac:dyDescent="0.3">
      <c r="A291" s="7">
        <v>281</v>
      </c>
      <c r="B291" s="14">
        <f t="shared" si="98"/>
        <v>28881278.86533498</v>
      </c>
      <c r="C291" s="19">
        <f t="shared" si="99"/>
        <v>466978.08910243592</v>
      </c>
      <c r="D291" s="14">
        <f t="shared" si="88"/>
        <v>192541.85910223323</v>
      </c>
      <c r="E291" s="15">
        <f t="shared" si="89"/>
        <v>274436.23000020266</v>
      </c>
      <c r="F291" s="17">
        <f>IF(time&lt;=30,1-(1-$F$3*time/30)^(1/12),1-(1-$F$3)^(1/12))</f>
        <v>5.1430128318229462E-3</v>
      </c>
      <c r="G291" s="16">
        <f t="shared" si="90"/>
        <v>147125.35875146653</v>
      </c>
      <c r="H291" s="14">
        <f t="shared" si="91"/>
        <v>12033.866193889575</v>
      </c>
      <c r="I291" s="15">
        <f t="shared" si="92"/>
        <v>421561.58875166916</v>
      </c>
      <c r="J291" s="14">
        <f t="shared" si="93"/>
        <v>180507.99290834364</v>
      </c>
      <c r="K291" s="21">
        <f t="shared" si="94"/>
        <v>602069.58166001283</v>
      </c>
      <c r="M291" s="33">
        <f t="shared" si="100"/>
        <v>0</v>
      </c>
      <c r="N291" s="30">
        <f>(I-Service_Fee)/12*M291</f>
        <v>0</v>
      </c>
      <c r="O291" s="35">
        <f t="shared" si="95"/>
        <v>0</v>
      </c>
      <c r="P291" s="33">
        <f t="shared" si="108"/>
        <v>0</v>
      </c>
      <c r="Q291" s="30">
        <f>(I-Service_Fee)/12*P291</f>
        <v>0</v>
      </c>
      <c r="R291" s="34">
        <f t="shared" si="96"/>
        <v>0</v>
      </c>
      <c r="S291" s="33">
        <f t="shared" si="101"/>
        <v>0</v>
      </c>
      <c r="T291" s="30">
        <f>(I-Service_Fee)/12*S291</f>
        <v>0</v>
      </c>
      <c r="U291" s="35">
        <f t="shared" si="97"/>
        <v>0</v>
      </c>
      <c r="V291" s="34">
        <f t="shared" si="102"/>
        <v>28881278.865334943</v>
      </c>
      <c r="W291" s="30">
        <f>(I-Service_Fee)/12*V291</f>
        <v>180507.99290834338</v>
      </c>
      <c r="X291" s="35">
        <f t="shared" si="103"/>
        <v>421561.58875166916</v>
      </c>
      <c r="Y291" s="32"/>
      <c r="Z291" s="32">
        <f t="shared" si="109"/>
        <v>281</v>
      </c>
      <c r="AA291" s="32">
        <f t="shared" si="104"/>
        <v>0</v>
      </c>
      <c r="AB291" s="32">
        <f t="shared" si="105"/>
        <v>0</v>
      </c>
      <c r="AC291" s="32">
        <f t="shared" si="106"/>
        <v>0</v>
      </c>
      <c r="AD291" s="32">
        <f t="shared" si="107"/>
        <v>602069.58166001248</v>
      </c>
    </row>
    <row r="292" spans="1:30" ht="15.75" thickBot="1" x14ac:dyDescent="0.3">
      <c r="A292" s="7">
        <v>282</v>
      </c>
      <c r="B292" s="14">
        <f t="shared" si="98"/>
        <v>28459717.27658331</v>
      </c>
      <c r="C292" s="19">
        <f t="shared" si="99"/>
        <v>464576.41479800188</v>
      </c>
      <c r="D292" s="14">
        <f t="shared" si="88"/>
        <v>189731.4485105554</v>
      </c>
      <c r="E292" s="15">
        <f t="shared" si="89"/>
        <v>274844.96628744644</v>
      </c>
      <c r="F292" s="17">
        <f>IF(time&lt;=30,1-(1-$F$3*time/30)^(1/12),1-(1-$F$3)^(1/12))</f>
        <v>5.1430128318229462E-3</v>
      </c>
      <c r="G292" s="16">
        <f t="shared" si="90"/>
        <v>144955.15995514288</v>
      </c>
      <c r="H292" s="14">
        <f t="shared" si="91"/>
        <v>11858.215531909713</v>
      </c>
      <c r="I292" s="15">
        <f t="shared" si="92"/>
        <v>419800.12624258932</v>
      </c>
      <c r="J292" s="14">
        <f t="shared" si="93"/>
        <v>177873.23297864568</v>
      </c>
      <c r="K292" s="21">
        <f t="shared" si="94"/>
        <v>597673.35922123503</v>
      </c>
      <c r="M292" s="33">
        <f t="shared" si="100"/>
        <v>0</v>
      </c>
      <c r="N292" s="30">
        <f>(I-Service_Fee)/12*M292</f>
        <v>0</v>
      </c>
      <c r="O292" s="35">
        <f t="shared" si="95"/>
        <v>0</v>
      </c>
      <c r="P292" s="33">
        <f t="shared" si="108"/>
        <v>0</v>
      </c>
      <c r="Q292" s="30">
        <f>(I-Service_Fee)/12*P292</f>
        <v>0</v>
      </c>
      <c r="R292" s="34">
        <f t="shared" si="96"/>
        <v>0</v>
      </c>
      <c r="S292" s="33">
        <f t="shared" si="101"/>
        <v>0</v>
      </c>
      <c r="T292" s="30">
        <f>(I-Service_Fee)/12*S292</f>
        <v>0</v>
      </c>
      <c r="U292" s="35">
        <f t="shared" si="97"/>
        <v>0</v>
      </c>
      <c r="V292" s="34">
        <f t="shared" si="102"/>
        <v>28459717.276583273</v>
      </c>
      <c r="W292" s="30">
        <f>(I-Service_Fee)/12*V292</f>
        <v>177873.23297864545</v>
      </c>
      <c r="X292" s="35">
        <f t="shared" si="103"/>
        <v>419800.12624258932</v>
      </c>
      <c r="Y292" s="32"/>
      <c r="Z292" s="32">
        <f t="shared" si="109"/>
        <v>282</v>
      </c>
      <c r="AA292" s="32">
        <f t="shared" si="104"/>
        <v>0</v>
      </c>
      <c r="AB292" s="32">
        <f t="shared" si="105"/>
        <v>0</v>
      </c>
      <c r="AC292" s="32">
        <f t="shared" si="106"/>
        <v>0</v>
      </c>
      <c r="AD292" s="32">
        <f t="shared" si="107"/>
        <v>597673.3592212348</v>
      </c>
    </row>
    <row r="293" spans="1:30" ht="15.75" thickBot="1" x14ac:dyDescent="0.3">
      <c r="A293" s="7">
        <v>283</v>
      </c>
      <c r="B293" s="14">
        <f t="shared" si="98"/>
        <v>28039917.150340721</v>
      </c>
      <c r="C293" s="19">
        <f t="shared" si="99"/>
        <v>462187.09233533347</v>
      </c>
      <c r="D293" s="14">
        <f t="shared" si="88"/>
        <v>186932.78100227148</v>
      </c>
      <c r="E293" s="15">
        <f t="shared" si="89"/>
        <v>275254.31133306201</v>
      </c>
      <c r="F293" s="17">
        <f>IF(time&lt;=30,1-(1-$F$3*time/30)^(1/12),1-(1-$F$3)^(1/12))</f>
        <v>5.1430128318229462E-3</v>
      </c>
      <c r="G293" s="16">
        <f t="shared" si="90"/>
        <v>142794.01725225413</v>
      </c>
      <c r="H293" s="14">
        <f t="shared" si="91"/>
        <v>11683.298812641968</v>
      </c>
      <c r="I293" s="15">
        <f t="shared" si="92"/>
        <v>418048.32858531614</v>
      </c>
      <c r="J293" s="14">
        <f t="shared" si="93"/>
        <v>175249.48218962952</v>
      </c>
      <c r="K293" s="21">
        <f t="shared" si="94"/>
        <v>593297.81077494565</v>
      </c>
      <c r="M293" s="33">
        <f t="shared" si="100"/>
        <v>0</v>
      </c>
      <c r="N293" s="30">
        <f>(I-Service_Fee)/12*M293</f>
        <v>0</v>
      </c>
      <c r="O293" s="35">
        <f t="shared" si="95"/>
        <v>0</v>
      </c>
      <c r="P293" s="33">
        <f t="shared" si="108"/>
        <v>0</v>
      </c>
      <c r="Q293" s="30">
        <f>(I-Service_Fee)/12*P293</f>
        <v>0</v>
      </c>
      <c r="R293" s="34">
        <f t="shared" si="96"/>
        <v>0</v>
      </c>
      <c r="S293" s="33">
        <f t="shared" si="101"/>
        <v>0</v>
      </c>
      <c r="T293" s="30">
        <f>(I-Service_Fee)/12*S293</f>
        <v>0</v>
      </c>
      <c r="U293" s="35">
        <f t="shared" si="97"/>
        <v>0</v>
      </c>
      <c r="V293" s="34">
        <f t="shared" si="102"/>
        <v>28039917.150340684</v>
      </c>
      <c r="W293" s="30">
        <f>(I-Service_Fee)/12*V293</f>
        <v>175249.48218962926</v>
      </c>
      <c r="X293" s="35">
        <f t="shared" si="103"/>
        <v>418048.32858531614</v>
      </c>
      <c r="Y293" s="32"/>
      <c r="Z293" s="32">
        <f t="shared" si="109"/>
        <v>283</v>
      </c>
      <c r="AA293" s="32">
        <f t="shared" si="104"/>
        <v>0</v>
      </c>
      <c r="AB293" s="32">
        <f t="shared" si="105"/>
        <v>0</v>
      </c>
      <c r="AC293" s="32">
        <f t="shared" si="106"/>
        <v>0</v>
      </c>
      <c r="AD293" s="32">
        <f t="shared" si="107"/>
        <v>593297.81077494542</v>
      </c>
    </row>
    <row r="294" spans="1:30" ht="15.75" thickBot="1" x14ac:dyDescent="0.3">
      <c r="A294" s="7">
        <v>284</v>
      </c>
      <c r="B294" s="14">
        <f t="shared" si="98"/>
        <v>27621868.821755406</v>
      </c>
      <c r="C294" s="19">
        <f t="shared" si="99"/>
        <v>459810.05818874988</v>
      </c>
      <c r="D294" s="14">
        <f t="shared" si="88"/>
        <v>184145.79214503604</v>
      </c>
      <c r="E294" s="15">
        <f t="shared" si="89"/>
        <v>275664.26604371384</v>
      </c>
      <c r="F294" s="17">
        <f>IF(time&lt;=30,1-(1-$F$3*time/30)^(1/12),1-(1-$F$3)^(1/12))</f>
        <v>5.1430128318229462E-3</v>
      </c>
      <c r="G294" s="16">
        <f t="shared" si="90"/>
        <v>140641.88093168032</v>
      </c>
      <c r="H294" s="14">
        <f t="shared" si="91"/>
        <v>11509.112009064753</v>
      </c>
      <c r="I294" s="15">
        <f t="shared" si="92"/>
        <v>416306.14697539416</v>
      </c>
      <c r="J294" s="14">
        <f t="shared" si="93"/>
        <v>172636.68013597128</v>
      </c>
      <c r="K294" s="21">
        <f t="shared" si="94"/>
        <v>588942.82711136551</v>
      </c>
      <c r="M294" s="33">
        <f t="shared" si="100"/>
        <v>0</v>
      </c>
      <c r="N294" s="30">
        <f>(I-Service_Fee)/12*M294</f>
        <v>0</v>
      </c>
      <c r="O294" s="35">
        <f t="shared" si="95"/>
        <v>0</v>
      </c>
      <c r="P294" s="33">
        <f t="shared" si="108"/>
        <v>0</v>
      </c>
      <c r="Q294" s="30">
        <f>(I-Service_Fee)/12*P294</f>
        <v>0</v>
      </c>
      <c r="R294" s="34">
        <f t="shared" si="96"/>
        <v>0</v>
      </c>
      <c r="S294" s="33">
        <f t="shared" si="101"/>
        <v>0</v>
      </c>
      <c r="T294" s="30">
        <f>(I-Service_Fee)/12*S294</f>
        <v>0</v>
      </c>
      <c r="U294" s="35">
        <f t="shared" si="97"/>
        <v>0</v>
      </c>
      <c r="V294" s="34">
        <f t="shared" si="102"/>
        <v>27621868.821755368</v>
      </c>
      <c r="W294" s="30">
        <f>(I-Service_Fee)/12*V294</f>
        <v>172636.68013597105</v>
      </c>
      <c r="X294" s="35">
        <f t="shared" si="103"/>
        <v>416306.14697539416</v>
      </c>
      <c r="Y294" s="32"/>
      <c r="Z294" s="32">
        <f t="shared" si="109"/>
        <v>284</v>
      </c>
      <c r="AA294" s="32">
        <f t="shared" si="104"/>
        <v>0</v>
      </c>
      <c r="AB294" s="32">
        <f t="shared" si="105"/>
        <v>0</v>
      </c>
      <c r="AC294" s="32">
        <f t="shared" si="106"/>
        <v>0</v>
      </c>
      <c r="AD294" s="32">
        <f t="shared" si="107"/>
        <v>588942.82711136527</v>
      </c>
    </row>
    <row r="295" spans="1:30" ht="15.75" thickBot="1" x14ac:dyDescent="0.3">
      <c r="A295" s="7">
        <v>285</v>
      </c>
      <c r="B295" s="14">
        <f t="shared" si="98"/>
        <v>27205562.674780011</v>
      </c>
      <c r="C295" s="19">
        <f t="shared" si="99"/>
        <v>457445.24915928388</v>
      </c>
      <c r="D295" s="14">
        <f t="shared" si="88"/>
        <v>181370.41783186674</v>
      </c>
      <c r="E295" s="15">
        <f t="shared" si="89"/>
        <v>276074.83132741717</v>
      </c>
      <c r="F295" s="17">
        <f>IF(time&lt;=30,1-(1-$F$3*time/30)^(1/12),1-(1-$F$3)^(1/12))</f>
        <v>5.1430128318229462E-3</v>
      </c>
      <c r="G295" s="16">
        <f t="shared" si="90"/>
        <v>138498.70153329673</v>
      </c>
      <c r="H295" s="14">
        <f t="shared" si="91"/>
        <v>11335.651114491671</v>
      </c>
      <c r="I295" s="15">
        <f t="shared" si="92"/>
        <v>414573.53286071389</v>
      </c>
      <c r="J295" s="14">
        <f t="shared" si="93"/>
        <v>170034.76671737508</v>
      </c>
      <c r="K295" s="21">
        <f t="shared" si="94"/>
        <v>584608.29957808903</v>
      </c>
      <c r="M295" s="33">
        <f t="shared" si="100"/>
        <v>0</v>
      </c>
      <c r="N295" s="30">
        <f>(I-Service_Fee)/12*M295</f>
        <v>0</v>
      </c>
      <c r="O295" s="35">
        <f t="shared" si="95"/>
        <v>0</v>
      </c>
      <c r="P295" s="33">
        <f t="shared" si="108"/>
        <v>0</v>
      </c>
      <c r="Q295" s="30">
        <f>(I-Service_Fee)/12*P295</f>
        <v>0</v>
      </c>
      <c r="R295" s="34">
        <f t="shared" si="96"/>
        <v>0</v>
      </c>
      <c r="S295" s="33">
        <f t="shared" si="101"/>
        <v>0</v>
      </c>
      <c r="T295" s="30">
        <f>(I-Service_Fee)/12*S295</f>
        <v>0</v>
      </c>
      <c r="U295" s="35">
        <f t="shared" si="97"/>
        <v>0</v>
      </c>
      <c r="V295" s="34">
        <f t="shared" si="102"/>
        <v>27205562.674779974</v>
      </c>
      <c r="W295" s="30">
        <f>(I-Service_Fee)/12*V295</f>
        <v>170034.76671737482</v>
      </c>
      <c r="X295" s="35">
        <f t="shared" si="103"/>
        <v>414573.53286071389</v>
      </c>
      <c r="Y295" s="32"/>
      <c r="Z295" s="32">
        <f t="shared" si="109"/>
        <v>285</v>
      </c>
      <c r="AA295" s="32">
        <f t="shared" si="104"/>
        <v>0</v>
      </c>
      <c r="AB295" s="32">
        <f t="shared" si="105"/>
        <v>0</v>
      </c>
      <c r="AC295" s="32">
        <f t="shared" si="106"/>
        <v>0</v>
      </c>
      <c r="AD295" s="32">
        <f t="shared" si="107"/>
        <v>584608.29957808868</v>
      </c>
    </row>
    <row r="296" spans="1:30" ht="15.75" thickBot="1" x14ac:dyDescent="0.3">
      <c r="A296" s="7">
        <v>286</v>
      </c>
      <c r="B296" s="14">
        <f t="shared" si="98"/>
        <v>26790989.141919296</v>
      </c>
      <c r="C296" s="19">
        <f t="shared" si="99"/>
        <v>455092.60237300128</v>
      </c>
      <c r="D296" s="14">
        <f t="shared" si="88"/>
        <v>178606.59427946198</v>
      </c>
      <c r="E296" s="15">
        <f t="shared" si="89"/>
        <v>276486.00809353928</v>
      </c>
      <c r="F296" s="17">
        <f>IF(time&lt;=30,1-(1-$F$3*time/30)^(1/12),1-(1-$F$3)^(1/12))</f>
        <v>5.1430128318229462E-3</v>
      </c>
      <c r="G296" s="16">
        <f t="shared" si="90"/>
        <v>136364.4298466756</v>
      </c>
      <c r="H296" s="14">
        <f t="shared" si="91"/>
        <v>11162.912142466374</v>
      </c>
      <c r="I296" s="15">
        <f t="shared" si="92"/>
        <v>412850.43794021488</v>
      </c>
      <c r="J296" s="14">
        <f t="shared" si="93"/>
        <v>167443.6821369956</v>
      </c>
      <c r="K296" s="21">
        <f t="shared" si="94"/>
        <v>580294.12007721048</v>
      </c>
      <c r="M296" s="33">
        <f t="shared" si="100"/>
        <v>0</v>
      </c>
      <c r="N296" s="30">
        <f>(I-Service_Fee)/12*M296</f>
        <v>0</v>
      </c>
      <c r="O296" s="35">
        <f t="shared" si="95"/>
        <v>0</v>
      </c>
      <c r="P296" s="33">
        <f t="shared" si="108"/>
        <v>0</v>
      </c>
      <c r="Q296" s="30">
        <f>(I-Service_Fee)/12*P296</f>
        <v>0</v>
      </c>
      <c r="R296" s="34">
        <f t="shared" si="96"/>
        <v>0</v>
      </c>
      <c r="S296" s="33">
        <f t="shared" si="101"/>
        <v>0</v>
      </c>
      <c r="T296" s="30">
        <f>(I-Service_Fee)/12*S296</f>
        <v>0</v>
      </c>
      <c r="U296" s="35">
        <f t="shared" si="97"/>
        <v>0</v>
      </c>
      <c r="V296" s="34">
        <f t="shared" si="102"/>
        <v>26790989.141919259</v>
      </c>
      <c r="W296" s="30">
        <f>(I-Service_Fee)/12*V296</f>
        <v>167443.68213699537</v>
      </c>
      <c r="X296" s="35">
        <f t="shared" si="103"/>
        <v>412850.43794021488</v>
      </c>
      <c r="Y296" s="32"/>
      <c r="Z296" s="32">
        <f t="shared" si="109"/>
        <v>286</v>
      </c>
      <c r="AA296" s="32">
        <f t="shared" si="104"/>
        <v>0</v>
      </c>
      <c r="AB296" s="32">
        <f t="shared" si="105"/>
        <v>0</v>
      </c>
      <c r="AC296" s="32">
        <f t="shared" si="106"/>
        <v>0</v>
      </c>
      <c r="AD296" s="32">
        <f t="shared" si="107"/>
        <v>580294.12007721025</v>
      </c>
    </row>
    <row r="297" spans="1:30" ht="15.75" thickBot="1" x14ac:dyDescent="0.3">
      <c r="A297" s="7">
        <v>287</v>
      </c>
      <c r="B297" s="14">
        <f t="shared" si="98"/>
        <v>26378138.703979082</v>
      </c>
      <c r="C297" s="19">
        <f t="shared" si="99"/>
        <v>452752.05527932924</v>
      </c>
      <c r="D297" s="14">
        <f t="shared" si="88"/>
        <v>175854.25802652724</v>
      </c>
      <c r="E297" s="15">
        <f t="shared" si="89"/>
        <v>276897.797252802</v>
      </c>
      <c r="F297" s="17">
        <f>IF(time&lt;=30,1-(1-$F$3*time/30)^(1/12),1-(1-$F$3)^(1/12))</f>
        <v>5.1430128318229462E-3</v>
      </c>
      <c r="G297" s="16">
        <f t="shared" si="90"/>
        <v>134239.01690979526</v>
      </c>
      <c r="H297" s="14">
        <f t="shared" si="91"/>
        <v>10990.891126657951</v>
      </c>
      <c r="I297" s="15">
        <f t="shared" si="92"/>
        <v>411136.81416259729</v>
      </c>
      <c r="J297" s="14">
        <f t="shared" si="93"/>
        <v>164863.36689986929</v>
      </c>
      <c r="K297" s="21">
        <f t="shared" si="94"/>
        <v>576000.18106246658</v>
      </c>
      <c r="M297" s="33">
        <f t="shared" si="100"/>
        <v>0</v>
      </c>
      <c r="N297" s="30">
        <f>(I-Service_Fee)/12*M297</f>
        <v>0</v>
      </c>
      <c r="O297" s="35">
        <f t="shared" si="95"/>
        <v>0</v>
      </c>
      <c r="P297" s="33">
        <f t="shared" si="108"/>
        <v>0</v>
      </c>
      <c r="Q297" s="30">
        <f>(I-Service_Fee)/12*P297</f>
        <v>0</v>
      </c>
      <c r="R297" s="34">
        <f t="shared" si="96"/>
        <v>0</v>
      </c>
      <c r="S297" s="33">
        <f t="shared" si="101"/>
        <v>0</v>
      </c>
      <c r="T297" s="30">
        <f>(I-Service_Fee)/12*S297</f>
        <v>0</v>
      </c>
      <c r="U297" s="35">
        <f t="shared" si="97"/>
        <v>0</v>
      </c>
      <c r="V297" s="34">
        <f t="shared" si="102"/>
        <v>26378138.703979045</v>
      </c>
      <c r="W297" s="30">
        <f>(I-Service_Fee)/12*V297</f>
        <v>164863.36689986903</v>
      </c>
      <c r="X297" s="35">
        <f t="shared" si="103"/>
        <v>411136.81416259729</v>
      </c>
      <c r="Y297" s="32"/>
      <c r="Z297" s="32">
        <f t="shared" si="109"/>
        <v>287</v>
      </c>
      <c r="AA297" s="32">
        <f t="shared" si="104"/>
        <v>0</v>
      </c>
      <c r="AB297" s="32">
        <f t="shared" si="105"/>
        <v>0</v>
      </c>
      <c r="AC297" s="32">
        <f t="shared" si="106"/>
        <v>0</v>
      </c>
      <c r="AD297" s="32">
        <f t="shared" si="107"/>
        <v>576000.18106246635</v>
      </c>
    </row>
    <row r="298" spans="1:30" ht="15.75" thickBot="1" x14ac:dyDescent="0.3">
      <c r="A298" s="7">
        <v>288</v>
      </c>
      <c r="B298" s="14">
        <f t="shared" si="98"/>
        <v>25967001.889816485</v>
      </c>
      <c r="C298" s="19">
        <f t="shared" si="99"/>
        <v>450423.54564939335</v>
      </c>
      <c r="D298" s="14">
        <f t="shared" si="88"/>
        <v>173113.34593210992</v>
      </c>
      <c r="E298" s="15">
        <f t="shared" si="89"/>
        <v>277310.19971728342</v>
      </c>
      <c r="F298" s="17">
        <f>IF(time&lt;=30,1-(1-$F$3*time/30)^(1/12),1-(1-$F$3)^(1/12))</f>
        <v>5.1430128318229462E-3</v>
      </c>
      <c r="G298" s="16">
        <f t="shared" si="90"/>
        <v>132122.41400775552</v>
      </c>
      <c r="H298" s="14">
        <f t="shared" si="91"/>
        <v>10819.584120756868</v>
      </c>
      <c r="I298" s="15">
        <f t="shared" si="92"/>
        <v>409432.61372503894</v>
      </c>
      <c r="J298" s="14">
        <f t="shared" si="93"/>
        <v>162293.76181135306</v>
      </c>
      <c r="K298" s="21">
        <f t="shared" si="94"/>
        <v>571726.37553639198</v>
      </c>
      <c r="M298" s="33">
        <f t="shared" si="100"/>
        <v>0</v>
      </c>
      <c r="N298" s="30">
        <f>(I-Service_Fee)/12*M298</f>
        <v>0</v>
      </c>
      <c r="O298" s="35">
        <f t="shared" si="95"/>
        <v>0</v>
      </c>
      <c r="P298" s="33">
        <f t="shared" si="108"/>
        <v>0</v>
      </c>
      <c r="Q298" s="30">
        <f>(I-Service_Fee)/12*P298</f>
        <v>0</v>
      </c>
      <c r="R298" s="34">
        <f t="shared" si="96"/>
        <v>0</v>
      </c>
      <c r="S298" s="33">
        <f t="shared" si="101"/>
        <v>0</v>
      </c>
      <c r="T298" s="30">
        <f>(I-Service_Fee)/12*S298</f>
        <v>0</v>
      </c>
      <c r="U298" s="35">
        <f t="shared" si="97"/>
        <v>0</v>
      </c>
      <c r="V298" s="34">
        <f t="shared" si="102"/>
        <v>25967001.889816448</v>
      </c>
      <c r="W298" s="30">
        <f>(I-Service_Fee)/12*V298</f>
        <v>162293.7618113528</v>
      </c>
      <c r="X298" s="35">
        <f t="shared" si="103"/>
        <v>409432.61372503894</v>
      </c>
      <c r="Y298" s="32"/>
      <c r="Z298" s="32">
        <f t="shared" si="109"/>
        <v>288</v>
      </c>
      <c r="AA298" s="32">
        <f t="shared" si="104"/>
        <v>0</v>
      </c>
      <c r="AB298" s="32">
        <f t="shared" si="105"/>
        <v>0</v>
      </c>
      <c r="AC298" s="32">
        <f t="shared" si="106"/>
        <v>0</v>
      </c>
      <c r="AD298" s="32">
        <f t="shared" si="107"/>
        <v>571726.37553639174</v>
      </c>
    </row>
    <row r="299" spans="1:30" ht="15.75" thickBot="1" x14ac:dyDescent="0.3">
      <c r="A299" s="7">
        <v>289</v>
      </c>
      <c r="B299" s="14">
        <f t="shared" si="98"/>
        <v>25557569.276091445</v>
      </c>
      <c r="C299" s="19">
        <f t="shared" si="99"/>
        <v>448107.01157436345</v>
      </c>
      <c r="D299" s="14">
        <f t="shared" si="88"/>
        <v>170383.79517394298</v>
      </c>
      <c r="E299" s="15">
        <f t="shared" si="89"/>
        <v>277723.21640042047</v>
      </c>
      <c r="F299" s="17">
        <f>IF(time&lt;=30,1-(1-$F$3*time/30)^(1/12),1-(1-$F$3)^(1/12))</f>
        <v>5.1430128318229462E-3</v>
      </c>
      <c r="G299" s="16">
        <f t="shared" si="90"/>
        <v>130014.57267149967</v>
      </c>
      <c r="H299" s="14">
        <f t="shared" si="91"/>
        <v>10648.987198371435</v>
      </c>
      <c r="I299" s="15">
        <f t="shared" si="92"/>
        <v>407737.78907192015</v>
      </c>
      <c r="J299" s="14">
        <f t="shared" si="93"/>
        <v>159734.80797557154</v>
      </c>
      <c r="K299" s="21">
        <f t="shared" si="94"/>
        <v>567472.5970474917</v>
      </c>
      <c r="M299" s="33">
        <f t="shared" si="100"/>
        <v>0</v>
      </c>
      <c r="N299" s="30">
        <f>(I-Service_Fee)/12*M299</f>
        <v>0</v>
      </c>
      <c r="O299" s="35">
        <f t="shared" si="95"/>
        <v>0</v>
      </c>
      <c r="P299" s="33">
        <f t="shared" si="108"/>
        <v>0</v>
      </c>
      <c r="Q299" s="30">
        <f>(I-Service_Fee)/12*P299</f>
        <v>0</v>
      </c>
      <c r="R299" s="34">
        <f t="shared" si="96"/>
        <v>0</v>
      </c>
      <c r="S299" s="33">
        <f t="shared" si="101"/>
        <v>0</v>
      </c>
      <c r="T299" s="30">
        <f>(I-Service_Fee)/12*S299</f>
        <v>0</v>
      </c>
      <c r="U299" s="35">
        <f t="shared" si="97"/>
        <v>0</v>
      </c>
      <c r="V299" s="34">
        <f t="shared" si="102"/>
        <v>25557569.276091408</v>
      </c>
      <c r="W299" s="30">
        <f>(I-Service_Fee)/12*V299</f>
        <v>159734.80797557128</v>
      </c>
      <c r="X299" s="35">
        <f t="shared" si="103"/>
        <v>407737.78907192015</v>
      </c>
      <c r="Y299" s="32"/>
      <c r="Z299" s="32">
        <f t="shared" si="109"/>
        <v>289</v>
      </c>
      <c r="AA299" s="32">
        <f t="shared" si="104"/>
        <v>0</v>
      </c>
      <c r="AB299" s="32">
        <f t="shared" si="105"/>
        <v>0</v>
      </c>
      <c r="AC299" s="32">
        <f t="shared" si="106"/>
        <v>0</v>
      </c>
      <c r="AD299" s="32">
        <f t="shared" si="107"/>
        <v>567472.59704749146</v>
      </c>
    </row>
    <row r="300" spans="1:30" ht="15.75" thickBot="1" x14ac:dyDescent="0.3">
      <c r="A300" s="7">
        <v>290</v>
      </c>
      <c r="B300" s="14">
        <f t="shared" si="98"/>
        <v>25149831.487019524</v>
      </c>
      <c r="C300" s="19">
        <f t="shared" si="99"/>
        <v>445802.39146380662</v>
      </c>
      <c r="D300" s="14">
        <f t="shared" si="88"/>
        <v>167665.54324679685</v>
      </c>
      <c r="E300" s="15">
        <f t="shared" si="89"/>
        <v>278136.8482170098</v>
      </c>
      <c r="F300" s="17">
        <f>IF(time&lt;=30,1-(1-$F$3*time/30)^(1/12),1-(1-$F$3)^(1/12))</f>
        <v>5.1430128318229462E-3</v>
      </c>
      <c r="G300" s="16">
        <f t="shared" si="90"/>
        <v>127915.44467654331</v>
      </c>
      <c r="H300" s="14">
        <f t="shared" si="91"/>
        <v>10479.096452924801</v>
      </c>
      <c r="I300" s="15">
        <f t="shared" si="92"/>
        <v>406052.29289355309</v>
      </c>
      <c r="J300" s="14">
        <f t="shared" si="93"/>
        <v>157186.44679387205</v>
      </c>
      <c r="K300" s="21">
        <f t="shared" si="94"/>
        <v>563238.73968742508</v>
      </c>
      <c r="M300" s="33">
        <f t="shared" si="100"/>
        <v>0</v>
      </c>
      <c r="N300" s="30">
        <f>(I-Service_Fee)/12*M300</f>
        <v>0</v>
      </c>
      <c r="O300" s="35">
        <f t="shared" si="95"/>
        <v>0</v>
      </c>
      <c r="P300" s="33">
        <f t="shared" si="108"/>
        <v>0</v>
      </c>
      <c r="Q300" s="30">
        <f>(I-Service_Fee)/12*P300</f>
        <v>0</v>
      </c>
      <c r="R300" s="34">
        <f t="shared" si="96"/>
        <v>0</v>
      </c>
      <c r="S300" s="33">
        <f t="shared" si="101"/>
        <v>0</v>
      </c>
      <c r="T300" s="30">
        <f>(I-Service_Fee)/12*S300</f>
        <v>0</v>
      </c>
      <c r="U300" s="35">
        <f t="shared" si="97"/>
        <v>0</v>
      </c>
      <c r="V300" s="34">
        <f t="shared" si="102"/>
        <v>25149831.487019487</v>
      </c>
      <c r="W300" s="30">
        <f>(I-Service_Fee)/12*V300</f>
        <v>157186.44679387179</v>
      </c>
      <c r="X300" s="35">
        <f t="shared" si="103"/>
        <v>406052.29289355309</v>
      </c>
      <c r="Y300" s="32"/>
      <c r="Z300" s="32">
        <f t="shared" si="109"/>
        <v>290</v>
      </c>
      <c r="AA300" s="32">
        <f t="shared" si="104"/>
        <v>0</v>
      </c>
      <c r="AB300" s="32">
        <f t="shared" si="105"/>
        <v>0</v>
      </c>
      <c r="AC300" s="32">
        <f t="shared" si="106"/>
        <v>0</v>
      </c>
      <c r="AD300" s="32">
        <f t="shared" si="107"/>
        <v>563238.73968742485</v>
      </c>
    </row>
    <row r="301" spans="1:30" ht="15.75" thickBot="1" x14ac:dyDescent="0.3">
      <c r="A301" s="7">
        <v>291</v>
      </c>
      <c r="B301" s="14">
        <f t="shared" si="98"/>
        <v>24743779.194125973</v>
      </c>
      <c r="C301" s="19">
        <f t="shared" si="99"/>
        <v>443509.62404405087</v>
      </c>
      <c r="D301" s="14">
        <f t="shared" si="88"/>
        <v>164958.52796083983</v>
      </c>
      <c r="E301" s="15">
        <f t="shared" si="89"/>
        <v>278551.09608321101</v>
      </c>
      <c r="F301" s="17">
        <f>IF(time&lt;=30,1-(1-$F$3*time/30)^(1/12),1-(1-$F$3)^(1/12))</f>
        <v>5.1430128318229462E-3</v>
      </c>
      <c r="G301" s="16">
        <f t="shared" si="90"/>
        <v>125824.98204170921</v>
      </c>
      <c r="H301" s="14">
        <f t="shared" si="91"/>
        <v>10309.907997552489</v>
      </c>
      <c r="I301" s="15">
        <f t="shared" si="92"/>
        <v>404376.07812492026</v>
      </c>
      <c r="J301" s="14">
        <f t="shared" si="93"/>
        <v>154648.61996328735</v>
      </c>
      <c r="K301" s="21">
        <f t="shared" si="94"/>
        <v>559024.69808820763</v>
      </c>
      <c r="M301" s="33">
        <f t="shared" si="100"/>
        <v>0</v>
      </c>
      <c r="N301" s="30">
        <f>(I-Service_Fee)/12*M301</f>
        <v>0</v>
      </c>
      <c r="O301" s="35">
        <f t="shared" si="95"/>
        <v>0</v>
      </c>
      <c r="P301" s="33">
        <f t="shared" si="108"/>
        <v>0</v>
      </c>
      <c r="Q301" s="30">
        <f>(I-Service_Fee)/12*P301</f>
        <v>0</v>
      </c>
      <c r="R301" s="34">
        <f t="shared" si="96"/>
        <v>0</v>
      </c>
      <c r="S301" s="33">
        <f t="shared" si="101"/>
        <v>0</v>
      </c>
      <c r="T301" s="30">
        <f>(I-Service_Fee)/12*S301</f>
        <v>0</v>
      </c>
      <c r="U301" s="35">
        <f t="shared" si="97"/>
        <v>0</v>
      </c>
      <c r="V301" s="34">
        <f t="shared" si="102"/>
        <v>24743779.194125935</v>
      </c>
      <c r="W301" s="30">
        <f>(I-Service_Fee)/12*V301</f>
        <v>154648.61996328708</v>
      </c>
      <c r="X301" s="35">
        <f t="shared" si="103"/>
        <v>404376.07812492026</v>
      </c>
      <c r="Y301" s="32"/>
      <c r="Z301" s="32">
        <f t="shared" si="109"/>
        <v>291</v>
      </c>
      <c r="AA301" s="32">
        <f t="shared" si="104"/>
        <v>0</v>
      </c>
      <c r="AB301" s="32">
        <f t="shared" si="105"/>
        <v>0</v>
      </c>
      <c r="AC301" s="32">
        <f t="shared" si="106"/>
        <v>0</v>
      </c>
      <c r="AD301" s="32">
        <f t="shared" si="107"/>
        <v>559024.69808820728</v>
      </c>
    </row>
    <row r="302" spans="1:30" ht="15.75" thickBot="1" x14ac:dyDescent="0.3">
      <c r="A302" s="7">
        <v>292</v>
      </c>
      <c r="B302" s="14">
        <f t="shared" si="98"/>
        <v>24339403.116001051</v>
      </c>
      <c r="C302" s="19">
        <f t="shared" si="99"/>
        <v>441228.64835655538</v>
      </c>
      <c r="D302" s="14">
        <f t="shared" si="88"/>
        <v>162262.68744000702</v>
      </c>
      <c r="E302" s="15">
        <f t="shared" si="89"/>
        <v>278965.96091654839</v>
      </c>
      <c r="F302" s="17">
        <f>IF(time&lt;=30,1-(1-$F$3*time/30)^(1/12),1-(1-$F$3)^(1/12))</f>
        <v>5.1430128318229462E-3</v>
      </c>
      <c r="G302" s="16">
        <f t="shared" si="90"/>
        <v>123743.13702786918</v>
      </c>
      <c r="H302" s="14">
        <f t="shared" si="91"/>
        <v>10141.417965000439</v>
      </c>
      <c r="I302" s="15">
        <f t="shared" si="92"/>
        <v>402709.09794441756</v>
      </c>
      <c r="J302" s="14">
        <f t="shared" si="93"/>
        <v>152121.26947500659</v>
      </c>
      <c r="K302" s="21">
        <f t="shared" si="94"/>
        <v>554830.36741942412</v>
      </c>
      <c r="M302" s="33">
        <f t="shared" si="100"/>
        <v>0</v>
      </c>
      <c r="N302" s="30">
        <f>(I-Service_Fee)/12*M302</f>
        <v>0</v>
      </c>
      <c r="O302" s="35">
        <f t="shared" si="95"/>
        <v>0</v>
      </c>
      <c r="P302" s="33">
        <f t="shared" si="108"/>
        <v>0</v>
      </c>
      <c r="Q302" s="30">
        <f>(I-Service_Fee)/12*P302</f>
        <v>0</v>
      </c>
      <c r="R302" s="34">
        <f t="shared" si="96"/>
        <v>0</v>
      </c>
      <c r="S302" s="33">
        <f t="shared" si="101"/>
        <v>0</v>
      </c>
      <c r="T302" s="30">
        <f>(I-Service_Fee)/12*S302</f>
        <v>0</v>
      </c>
      <c r="U302" s="35">
        <f t="shared" si="97"/>
        <v>0</v>
      </c>
      <c r="V302" s="34">
        <f t="shared" si="102"/>
        <v>24339403.116001014</v>
      </c>
      <c r="W302" s="30">
        <f>(I-Service_Fee)/12*V302</f>
        <v>152121.26947500632</v>
      </c>
      <c r="X302" s="35">
        <f t="shared" si="103"/>
        <v>402709.09794441756</v>
      </c>
      <c r="Y302" s="32"/>
      <c r="Z302" s="32">
        <f t="shared" si="109"/>
        <v>292</v>
      </c>
      <c r="AA302" s="32">
        <f t="shared" si="104"/>
        <v>0</v>
      </c>
      <c r="AB302" s="32">
        <f t="shared" si="105"/>
        <v>0</v>
      </c>
      <c r="AC302" s="32">
        <f t="shared" si="106"/>
        <v>0</v>
      </c>
      <c r="AD302" s="32">
        <f t="shared" si="107"/>
        <v>554830.36741942388</v>
      </c>
    </row>
    <row r="303" spans="1:30" ht="15.75" thickBot="1" x14ac:dyDescent="0.3">
      <c r="A303" s="7">
        <v>293</v>
      </c>
      <c r="B303" s="14">
        <f t="shared" si="98"/>
        <v>23936694.018056635</v>
      </c>
      <c r="C303" s="19">
        <f t="shared" si="99"/>
        <v>438959.40375628974</v>
      </c>
      <c r="D303" s="14">
        <f t="shared" si="88"/>
        <v>159577.96012037757</v>
      </c>
      <c r="E303" s="15">
        <f t="shared" si="89"/>
        <v>279381.44363591215</v>
      </c>
      <c r="F303" s="17">
        <f>IF(time&lt;=30,1-(1-$F$3*time/30)^(1/12),1-(1-$F$3)^(1/12))</f>
        <v>5.1430128318229462E-3</v>
      </c>
      <c r="G303" s="16">
        <f t="shared" si="90"/>
        <v>121669.86213669213</v>
      </c>
      <c r="H303" s="14">
        <f t="shared" si="91"/>
        <v>9973.622507523598</v>
      </c>
      <c r="I303" s="15">
        <f t="shared" si="92"/>
        <v>401051.3057726043</v>
      </c>
      <c r="J303" s="14">
        <f t="shared" si="93"/>
        <v>149604.33761285397</v>
      </c>
      <c r="K303" s="21">
        <f t="shared" si="94"/>
        <v>550655.64338545827</v>
      </c>
      <c r="M303" s="33">
        <f t="shared" si="100"/>
        <v>0</v>
      </c>
      <c r="N303" s="30">
        <f>(I-Service_Fee)/12*M303</f>
        <v>0</v>
      </c>
      <c r="O303" s="35">
        <f t="shared" si="95"/>
        <v>0</v>
      </c>
      <c r="P303" s="33">
        <f t="shared" si="108"/>
        <v>0</v>
      </c>
      <c r="Q303" s="30">
        <f>(I-Service_Fee)/12*P303</f>
        <v>0</v>
      </c>
      <c r="R303" s="34">
        <f t="shared" si="96"/>
        <v>0</v>
      </c>
      <c r="S303" s="33">
        <f t="shared" si="101"/>
        <v>0</v>
      </c>
      <c r="T303" s="30">
        <f>(I-Service_Fee)/12*S303</f>
        <v>0</v>
      </c>
      <c r="U303" s="35">
        <f t="shared" si="97"/>
        <v>0</v>
      </c>
      <c r="V303" s="34">
        <f t="shared" si="102"/>
        <v>23936694.018056598</v>
      </c>
      <c r="W303" s="30">
        <f>(I-Service_Fee)/12*V303</f>
        <v>149604.33761285373</v>
      </c>
      <c r="X303" s="35">
        <f t="shared" si="103"/>
        <v>401051.3057726043</v>
      </c>
      <c r="Y303" s="32"/>
      <c r="Z303" s="32">
        <f t="shared" si="109"/>
        <v>293</v>
      </c>
      <c r="AA303" s="32">
        <f t="shared" si="104"/>
        <v>0</v>
      </c>
      <c r="AB303" s="32">
        <f t="shared" si="105"/>
        <v>0</v>
      </c>
      <c r="AC303" s="32">
        <f t="shared" si="106"/>
        <v>0</v>
      </c>
      <c r="AD303" s="32">
        <f t="shared" si="107"/>
        <v>550655.64338545804</v>
      </c>
    </row>
    <row r="304" spans="1:30" ht="15.75" thickBot="1" x14ac:dyDescent="0.3">
      <c r="A304" s="7">
        <v>294</v>
      </c>
      <c r="B304" s="14">
        <f t="shared" si="98"/>
        <v>23535642.712284032</v>
      </c>
      <c r="C304" s="19">
        <f t="shared" si="99"/>
        <v>436701.82991012186</v>
      </c>
      <c r="D304" s="14">
        <f t="shared" si="88"/>
        <v>156904.28474856023</v>
      </c>
      <c r="E304" s="15">
        <f t="shared" si="89"/>
        <v>279797.54516156163</v>
      </c>
      <c r="F304" s="17">
        <f>IF(time&lt;=30,1-(1-$F$3*time/30)^(1/12),1-(1-$F$3)^(1/12))</f>
        <v>5.1430128318229462E-3</v>
      </c>
      <c r="G304" s="16">
        <f t="shared" si="90"/>
        <v>119605.11010939852</v>
      </c>
      <c r="H304" s="14">
        <f t="shared" si="91"/>
        <v>9806.5177967850141</v>
      </c>
      <c r="I304" s="15">
        <f t="shared" si="92"/>
        <v>399402.65527096018</v>
      </c>
      <c r="J304" s="14">
        <f t="shared" si="93"/>
        <v>147097.76695177521</v>
      </c>
      <c r="K304" s="21">
        <f t="shared" si="94"/>
        <v>546500.42222273536</v>
      </c>
      <c r="M304" s="33">
        <f t="shared" si="100"/>
        <v>0</v>
      </c>
      <c r="N304" s="30">
        <f>(I-Service_Fee)/12*M304</f>
        <v>0</v>
      </c>
      <c r="O304" s="35">
        <f t="shared" si="95"/>
        <v>0</v>
      </c>
      <c r="P304" s="33">
        <f t="shared" si="108"/>
        <v>0</v>
      </c>
      <c r="Q304" s="30">
        <f>(I-Service_Fee)/12*P304</f>
        <v>0</v>
      </c>
      <c r="R304" s="34">
        <f t="shared" si="96"/>
        <v>0</v>
      </c>
      <c r="S304" s="33">
        <f t="shared" si="101"/>
        <v>0</v>
      </c>
      <c r="T304" s="30">
        <f>(I-Service_Fee)/12*S304</f>
        <v>0</v>
      </c>
      <c r="U304" s="35">
        <f t="shared" si="97"/>
        <v>0</v>
      </c>
      <c r="V304" s="34">
        <f t="shared" si="102"/>
        <v>23535642.712283995</v>
      </c>
      <c r="W304" s="30">
        <f>(I-Service_Fee)/12*V304</f>
        <v>147097.76695177495</v>
      </c>
      <c r="X304" s="35">
        <f t="shared" si="103"/>
        <v>399402.65527096018</v>
      </c>
      <c r="Y304" s="32"/>
      <c r="Z304" s="32">
        <f t="shared" si="109"/>
        <v>294</v>
      </c>
      <c r="AA304" s="32">
        <f t="shared" si="104"/>
        <v>0</v>
      </c>
      <c r="AB304" s="32">
        <f t="shared" si="105"/>
        <v>0</v>
      </c>
      <c r="AC304" s="32">
        <f t="shared" si="106"/>
        <v>0</v>
      </c>
      <c r="AD304" s="32">
        <f t="shared" si="107"/>
        <v>546500.42222273513</v>
      </c>
    </row>
    <row r="305" spans="1:30" ht="15.75" thickBot="1" x14ac:dyDescent="0.3">
      <c r="A305" s="7">
        <v>295</v>
      </c>
      <c r="B305" s="14">
        <f t="shared" si="98"/>
        <v>23136240.057013072</v>
      </c>
      <c r="C305" s="19">
        <f t="shared" si="99"/>
        <v>434455.86679521343</v>
      </c>
      <c r="D305" s="14">
        <f t="shared" si="88"/>
        <v>154241.60038008715</v>
      </c>
      <c r="E305" s="15">
        <f t="shared" si="89"/>
        <v>280214.26641512627</v>
      </c>
      <c r="F305" s="17">
        <f>IF(time&lt;=30,1-(1-$F$3*time/30)^(1/12),1-(1-$F$3)^(1/12))</f>
        <v>5.1430128318229462E-3</v>
      </c>
      <c r="G305" s="16">
        <f t="shared" si="90"/>
        <v>117548.83392552144</v>
      </c>
      <c r="H305" s="14">
        <f t="shared" si="91"/>
        <v>9640.1000237554472</v>
      </c>
      <c r="I305" s="15">
        <f t="shared" si="92"/>
        <v>397763.10034064774</v>
      </c>
      <c r="J305" s="14">
        <f t="shared" si="93"/>
        <v>144601.5003563317</v>
      </c>
      <c r="K305" s="21">
        <f t="shared" si="94"/>
        <v>542364.60069697944</v>
      </c>
      <c r="M305" s="33">
        <f t="shared" si="100"/>
        <v>0</v>
      </c>
      <c r="N305" s="30">
        <f>(I-Service_Fee)/12*M305</f>
        <v>0</v>
      </c>
      <c r="O305" s="35">
        <f t="shared" si="95"/>
        <v>0</v>
      </c>
      <c r="P305" s="33">
        <f t="shared" si="108"/>
        <v>0</v>
      </c>
      <c r="Q305" s="30">
        <f>(I-Service_Fee)/12*P305</f>
        <v>0</v>
      </c>
      <c r="R305" s="34">
        <f t="shared" si="96"/>
        <v>0</v>
      </c>
      <c r="S305" s="33">
        <f t="shared" si="101"/>
        <v>0</v>
      </c>
      <c r="T305" s="30">
        <f>(I-Service_Fee)/12*S305</f>
        <v>0</v>
      </c>
      <c r="U305" s="35">
        <f t="shared" si="97"/>
        <v>0</v>
      </c>
      <c r="V305" s="34">
        <f t="shared" si="102"/>
        <v>23136240.057013035</v>
      </c>
      <c r="W305" s="30">
        <f>(I-Service_Fee)/12*V305</f>
        <v>144601.50035633147</v>
      </c>
      <c r="X305" s="35">
        <f t="shared" si="103"/>
        <v>397763.10034064774</v>
      </c>
      <c r="Y305" s="32"/>
      <c r="Z305" s="32">
        <f t="shared" si="109"/>
        <v>295</v>
      </c>
      <c r="AA305" s="32">
        <f t="shared" si="104"/>
        <v>0</v>
      </c>
      <c r="AB305" s="32">
        <f t="shared" si="105"/>
        <v>0</v>
      </c>
      <c r="AC305" s="32">
        <f t="shared" si="106"/>
        <v>0</v>
      </c>
      <c r="AD305" s="32">
        <f t="shared" si="107"/>
        <v>542364.60069697921</v>
      </c>
    </row>
    <row r="306" spans="1:30" ht="15.75" thickBot="1" x14ac:dyDescent="0.3">
      <c r="A306" s="7">
        <v>296</v>
      </c>
      <c r="B306" s="14">
        <f t="shared" si="98"/>
        <v>22738476.956672423</v>
      </c>
      <c r="C306" s="19">
        <f t="shared" si="99"/>
        <v>432221.4546974249</v>
      </c>
      <c r="D306" s="14">
        <f t="shared" si="88"/>
        <v>151589.84637781617</v>
      </c>
      <c r="E306" s="15">
        <f t="shared" si="89"/>
        <v>280631.60831960873</v>
      </c>
      <c r="F306" s="17">
        <f>IF(time&lt;=30,1-(1-$F$3*time/30)^(1/12),1-(1-$F$3)^(1/12))</f>
        <v>5.1430128318229462E-3</v>
      </c>
      <c r="G306" s="16">
        <f t="shared" si="90"/>
        <v>115500.98680167377</v>
      </c>
      <c r="H306" s="14">
        <f t="shared" si="91"/>
        <v>9474.3653986135087</v>
      </c>
      <c r="I306" s="15">
        <f t="shared" si="92"/>
        <v>396132.5951212825</v>
      </c>
      <c r="J306" s="14">
        <f t="shared" si="93"/>
        <v>142115.48097920266</v>
      </c>
      <c r="K306" s="21">
        <f t="shared" si="94"/>
        <v>538248.07610048517</v>
      </c>
      <c r="M306" s="33">
        <f t="shared" si="100"/>
        <v>0</v>
      </c>
      <c r="N306" s="30">
        <f>(I-Service_Fee)/12*M306</f>
        <v>0</v>
      </c>
      <c r="O306" s="35">
        <f t="shared" si="95"/>
        <v>0</v>
      </c>
      <c r="P306" s="33">
        <f t="shared" si="108"/>
        <v>0</v>
      </c>
      <c r="Q306" s="30">
        <f>(I-Service_Fee)/12*P306</f>
        <v>0</v>
      </c>
      <c r="R306" s="34">
        <f t="shared" si="96"/>
        <v>0</v>
      </c>
      <c r="S306" s="33">
        <f t="shared" si="101"/>
        <v>0</v>
      </c>
      <c r="T306" s="30">
        <f>(I-Service_Fee)/12*S306</f>
        <v>0</v>
      </c>
      <c r="U306" s="35">
        <f t="shared" si="97"/>
        <v>0</v>
      </c>
      <c r="V306" s="34">
        <f t="shared" si="102"/>
        <v>22738476.956672385</v>
      </c>
      <c r="W306" s="30">
        <f>(I-Service_Fee)/12*V306</f>
        <v>142115.4809792024</v>
      </c>
      <c r="X306" s="35">
        <f t="shared" si="103"/>
        <v>396132.5951212825</v>
      </c>
      <c r="Y306" s="32"/>
      <c r="Z306" s="32">
        <f t="shared" si="109"/>
        <v>296</v>
      </c>
      <c r="AA306" s="32">
        <f t="shared" si="104"/>
        <v>0</v>
      </c>
      <c r="AB306" s="32">
        <f t="shared" si="105"/>
        <v>0</v>
      </c>
      <c r="AC306" s="32">
        <f t="shared" si="106"/>
        <v>0</v>
      </c>
      <c r="AD306" s="32">
        <f t="shared" si="107"/>
        <v>538248.07610048493</v>
      </c>
    </row>
    <row r="307" spans="1:30" ht="15.75" thickBot="1" x14ac:dyDescent="0.3">
      <c r="A307" s="7">
        <v>297</v>
      </c>
      <c r="B307" s="14">
        <f t="shared" si="98"/>
        <v>22342344.36155114</v>
      </c>
      <c r="C307" s="19">
        <f t="shared" si="99"/>
        <v>429998.53420972684</v>
      </c>
      <c r="D307" s="14">
        <f t="shared" si="88"/>
        <v>148948.96241034093</v>
      </c>
      <c r="E307" s="15">
        <f t="shared" si="89"/>
        <v>281049.57179938594</v>
      </c>
      <c r="F307" s="17">
        <f>IF(time&lt;=30,1-(1-$F$3*time/30)^(1/12),1-(1-$F$3)^(1/12))</f>
        <v>5.1430128318229462E-3</v>
      </c>
      <c r="G307" s="16">
        <f t="shared" si="90"/>
        <v>113461.52219032198</v>
      </c>
      <c r="H307" s="14">
        <f t="shared" si="91"/>
        <v>9309.3101506463081</v>
      </c>
      <c r="I307" s="15">
        <f t="shared" si="92"/>
        <v>394511.09398970794</v>
      </c>
      <c r="J307" s="14">
        <f t="shared" si="93"/>
        <v>139639.65225969462</v>
      </c>
      <c r="K307" s="21">
        <f t="shared" si="94"/>
        <v>534150.74624940252</v>
      </c>
      <c r="M307" s="33">
        <f t="shared" si="100"/>
        <v>0</v>
      </c>
      <c r="N307" s="30">
        <f>(I-Service_Fee)/12*M307</f>
        <v>0</v>
      </c>
      <c r="O307" s="35">
        <f t="shared" si="95"/>
        <v>0</v>
      </c>
      <c r="P307" s="33">
        <f t="shared" si="108"/>
        <v>0</v>
      </c>
      <c r="Q307" s="30">
        <f>(I-Service_Fee)/12*P307</f>
        <v>0</v>
      </c>
      <c r="R307" s="34">
        <f t="shared" si="96"/>
        <v>0</v>
      </c>
      <c r="S307" s="33">
        <f t="shared" si="101"/>
        <v>0</v>
      </c>
      <c r="T307" s="30">
        <f>(I-Service_Fee)/12*S307</f>
        <v>0</v>
      </c>
      <c r="U307" s="35">
        <f t="shared" si="97"/>
        <v>0</v>
      </c>
      <c r="V307" s="34">
        <f t="shared" si="102"/>
        <v>22342344.361551102</v>
      </c>
      <c r="W307" s="30">
        <f>(I-Service_Fee)/12*V307</f>
        <v>139639.65225969438</v>
      </c>
      <c r="X307" s="35">
        <f t="shared" si="103"/>
        <v>394511.09398970794</v>
      </c>
      <c r="Y307" s="32"/>
      <c r="Z307" s="32">
        <f t="shared" si="109"/>
        <v>297</v>
      </c>
      <c r="AA307" s="32">
        <f t="shared" si="104"/>
        <v>0</v>
      </c>
      <c r="AB307" s="32">
        <f t="shared" si="105"/>
        <v>0</v>
      </c>
      <c r="AC307" s="32">
        <f t="shared" si="106"/>
        <v>0</v>
      </c>
      <c r="AD307" s="32">
        <f t="shared" si="107"/>
        <v>534150.74624940229</v>
      </c>
    </row>
    <row r="308" spans="1:30" ht="15.75" thickBot="1" x14ac:dyDescent="0.3">
      <c r="A308" s="7">
        <v>298</v>
      </c>
      <c r="B308" s="14">
        <f t="shared" si="98"/>
        <v>21947833.267561432</v>
      </c>
      <c r="C308" s="19">
        <f t="shared" si="99"/>
        <v>427787.04623062117</v>
      </c>
      <c r="D308" s="14">
        <f t="shared" si="88"/>
        <v>146318.88845040955</v>
      </c>
      <c r="E308" s="15">
        <f t="shared" si="89"/>
        <v>281468.15778021165</v>
      </c>
      <c r="F308" s="17">
        <f>IF(time&lt;=30,1-(1-$F$3*time/30)^(1/12),1-(1-$F$3)^(1/12))</f>
        <v>5.1430128318229462E-3</v>
      </c>
      <c r="G308" s="16">
        <f t="shared" si="90"/>
        <v>111430.39377856579</v>
      </c>
      <c r="H308" s="14">
        <f t="shared" si="91"/>
        <v>9144.9305281505967</v>
      </c>
      <c r="I308" s="15">
        <f t="shared" si="92"/>
        <v>392898.55155877746</v>
      </c>
      <c r="J308" s="14">
        <f t="shared" si="93"/>
        <v>137173.95792225894</v>
      </c>
      <c r="K308" s="21">
        <f t="shared" si="94"/>
        <v>530072.50948103634</v>
      </c>
      <c r="M308" s="33">
        <f t="shared" si="100"/>
        <v>0</v>
      </c>
      <c r="N308" s="30">
        <f>(I-Service_Fee)/12*M308</f>
        <v>0</v>
      </c>
      <c r="O308" s="35">
        <f t="shared" si="95"/>
        <v>0</v>
      </c>
      <c r="P308" s="33">
        <f t="shared" si="108"/>
        <v>0</v>
      </c>
      <c r="Q308" s="30">
        <f>(I-Service_Fee)/12*P308</f>
        <v>0</v>
      </c>
      <c r="R308" s="34">
        <f t="shared" si="96"/>
        <v>0</v>
      </c>
      <c r="S308" s="33">
        <f t="shared" si="101"/>
        <v>0</v>
      </c>
      <c r="T308" s="30">
        <f>(I-Service_Fee)/12*S308</f>
        <v>0</v>
      </c>
      <c r="U308" s="35">
        <f t="shared" si="97"/>
        <v>0</v>
      </c>
      <c r="V308" s="34">
        <f t="shared" si="102"/>
        <v>21947833.267561395</v>
      </c>
      <c r="W308" s="30">
        <f>(I-Service_Fee)/12*V308</f>
        <v>137173.95792225871</v>
      </c>
      <c r="X308" s="35">
        <f t="shared" si="103"/>
        <v>392898.55155877746</v>
      </c>
      <c r="Y308" s="32"/>
      <c r="Z308" s="32">
        <f t="shared" si="109"/>
        <v>298</v>
      </c>
      <c r="AA308" s="32">
        <f t="shared" si="104"/>
        <v>0</v>
      </c>
      <c r="AB308" s="32">
        <f t="shared" si="105"/>
        <v>0</v>
      </c>
      <c r="AC308" s="32">
        <f t="shared" si="106"/>
        <v>0</v>
      </c>
      <c r="AD308" s="32">
        <f t="shared" si="107"/>
        <v>530072.5094810361</v>
      </c>
    </row>
    <row r="309" spans="1:30" ht="15.75" thickBot="1" x14ac:dyDescent="0.3">
      <c r="A309" s="7">
        <v>299</v>
      </c>
      <c r="B309" s="14">
        <f t="shared" si="98"/>
        <v>21554934.716002654</v>
      </c>
      <c r="C309" s="19">
        <f t="shared" si="99"/>
        <v>425586.93196256942</v>
      </c>
      <c r="D309" s="14">
        <f t="shared" si="88"/>
        <v>143699.56477335104</v>
      </c>
      <c r="E309" s="15">
        <f t="shared" si="89"/>
        <v>281887.36718921841</v>
      </c>
      <c r="F309" s="17">
        <f>IF(time&lt;=30,1-(1-$F$3*time/30)^(1/12),1-(1-$F$3)^(1/12))</f>
        <v>5.1430128318229462E-3</v>
      </c>
      <c r="G309" s="16">
        <f t="shared" si="90"/>
        <v>109407.55548692461</v>
      </c>
      <c r="H309" s="14">
        <f t="shared" si="91"/>
        <v>8981.2227983344401</v>
      </c>
      <c r="I309" s="15">
        <f t="shared" si="92"/>
        <v>391294.922676143</v>
      </c>
      <c r="J309" s="14">
        <f t="shared" si="93"/>
        <v>134718.34197501661</v>
      </c>
      <c r="K309" s="21">
        <f t="shared" si="94"/>
        <v>526013.26465115964</v>
      </c>
      <c r="M309" s="33">
        <f t="shared" si="100"/>
        <v>0</v>
      </c>
      <c r="N309" s="30">
        <f>(I-Service_Fee)/12*M309</f>
        <v>0</v>
      </c>
      <c r="O309" s="35">
        <f t="shared" si="95"/>
        <v>0</v>
      </c>
      <c r="P309" s="33">
        <f t="shared" si="108"/>
        <v>0</v>
      </c>
      <c r="Q309" s="30">
        <f>(I-Service_Fee)/12*P309</f>
        <v>0</v>
      </c>
      <c r="R309" s="34">
        <f t="shared" si="96"/>
        <v>0</v>
      </c>
      <c r="S309" s="33">
        <f t="shared" si="101"/>
        <v>0</v>
      </c>
      <c r="T309" s="30">
        <f>(I-Service_Fee)/12*S309</f>
        <v>0</v>
      </c>
      <c r="U309" s="35">
        <f t="shared" si="97"/>
        <v>0</v>
      </c>
      <c r="V309" s="34">
        <f t="shared" si="102"/>
        <v>21554934.716002617</v>
      </c>
      <c r="W309" s="30">
        <f>(I-Service_Fee)/12*V309</f>
        <v>134718.34197501634</v>
      </c>
      <c r="X309" s="35">
        <f t="shared" si="103"/>
        <v>391294.922676143</v>
      </c>
      <c r="Y309" s="32"/>
      <c r="Z309" s="32">
        <f t="shared" si="109"/>
        <v>299</v>
      </c>
      <c r="AA309" s="32">
        <f t="shared" si="104"/>
        <v>0</v>
      </c>
      <c r="AB309" s="32">
        <f t="shared" si="105"/>
        <v>0</v>
      </c>
      <c r="AC309" s="32">
        <f t="shared" si="106"/>
        <v>0</v>
      </c>
      <c r="AD309" s="32">
        <f t="shared" si="107"/>
        <v>526013.26465115929</v>
      </c>
    </row>
    <row r="310" spans="1:30" ht="15.75" thickBot="1" x14ac:dyDescent="0.3">
      <c r="A310" s="7">
        <v>300</v>
      </c>
      <c r="B310" s="14">
        <f t="shared" si="98"/>
        <v>21163639.793326512</v>
      </c>
      <c r="C310" s="19">
        <f t="shared" si="99"/>
        <v>423398.13291042979</v>
      </c>
      <c r="D310" s="14">
        <f t="shared" si="88"/>
        <v>141090.93195551008</v>
      </c>
      <c r="E310" s="15">
        <f t="shared" si="89"/>
        <v>282307.20095491968</v>
      </c>
      <c r="F310" s="17">
        <f>IF(time&lt;=30,1-(1-$F$3*time/30)^(1/12),1-(1-$F$3)^(1/12))</f>
        <v>5.1430128318229462E-3</v>
      </c>
      <c r="G310" s="16">
        <f t="shared" si="90"/>
        <v>107392.9614681298</v>
      </c>
      <c r="H310" s="14">
        <f t="shared" si="91"/>
        <v>8818.1832472193801</v>
      </c>
      <c r="I310" s="15">
        <f t="shared" si="92"/>
        <v>389700.16242304945</v>
      </c>
      <c r="J310" s="14">
        <f t="shared" si="93"/>
        <v>132272.74870829069</v>
      </c>
      <c r="K310" s="21">
        <f t="shared" si="94"/>
        <v>521972.91113134014</v>
      </c>
      <c r="M310" s="33">
        <f t="shared" si="100"/>
        <v>0</v>
      </c>
      <c r="N310" s="30">
        <f>(I-Service_Fee)/12*M310</f>
        <v>0</v>
      </c>
      <c r="O310" s="35">
        <f t="shared" si="95"/>
        <v>0</v>
      </c>
      <c r="P310" s="33">
        <f t="shared" si="108"/>
        <v>0</v>
      </c>
      <c r="Q310" s="30">
        <f>(I-Service_Fee)/12*P310</f>
        <v>0</v>
      </c>
      <c r="R310" s="34">
        <f t="shared" si="96"/>
        <v>0</v>
      </c>
      <c r="S310" s="33">
        <f t="shared" si="101"/>
        <v>0</v>
      </c>
      <c r="T310" s="30">
        <f>(I-Service_Fee)/12*S310</f>
        <v>0</v>
      </c>
      <c r="U310" s="35">
        <f t="shared" si="97"/>
        <v>0</v>
      </c>
      <c r="V310" s="34">
        <f t="shared" si="102"/>
        <v>21163639.793326475</v>
      </c>
      <c r="W310" s="30">
        <f>(I-Service_Fee)/12*V310</f>
        <v>132272.74870829046</v>
      </c>
      <c r="X310" s="35">
        <f t="shared" si="103"/>
        <v>389700.16242304945</v>
      </c>
      <c r="Y310" s="32"/>
      <c r="Z310" s="32">
        <f t="shared" si="109"/>
        <v>300</v>
      </c>
      <c r="AA310" s="32">
        <f t="shared" si="104"/>
        <v>0</v>
      </c>
      <c r="AB310" s="32">
        <f t="shared" si="105"/>
        <v>0</v>
      </c>
      <c r="AC310" s="32">
        <f t="shared" si="106"/>
        <v>0</v>
      </c>
      <c r="AD310" s="32">
        <f t="shared" si="107"/>
        <v>521972.9111313399</v>
      </c>
    </row>
    <row r="311" spans="1:30" ht="15.75" thickBot="1" x14ac:dyDescent="0.3">
      <c r="A311" s="7">
        <v>301</v>
      </c>
      <c r="B311" s="14">
        <f t="shared" si="98"/>
        <v>20773939.630903464</v>
      </c>
      <c r="C311" s="19">
        <f t="shared" si="99"/>
        <v>421220.5908799016</v>
      </c>
      <c r="D311" s="14">
        <f t="shared" si="88"/>
        <v>138492.93087268976</v>
      </c>
      <c r="E311" s="15">
        <f t="shared" si="89"/>
        <v>282727.66000721185</v>
      </c>
      <c r="F311" s="17">
        <f>IF(time&lt;=30,1-(1-$F$3*time/30)^(1/12),1-(1-$F$3)^(1/12))</f>
        <v>5.1430128318229462E-3</v>
      </c>
      <c r="G311" s="16">
        <f t="shared" si="90"/>
        <v>105386.56610592338</v>
      </c>
      <c r="H311" s="14">
        <f t="shared" si="91"/>
        <v>8655.8081795431099</v>
      </c>
      <c r="I311" s="15">
        <f t="shared" si="92"/>
        <v>388114.22611313523</v>
      </c>
      <c r="J311" s="14">
        <f t="shared" si="93"/>
        <v>129837.12269314665</v>
      </c>
      <c r="K311" s="21">
        <f t="shared" si="94"/>
        <v>517951.34880628187</v>
      </c>
      <c r="M311" s="33">
        <f t="shared" si="100"/>
        <v>0</v>
      </c>
      <c r="N311" s="30">
        <f>(I-Service_Fee)/12*M311</f>
        <v>0</v>
      </c>
      <c r="O311" s="35">
        <f t="shared" si="95"/>
        <v>0</v>
      </c>
      <c r="P311" s="33">
        <f t="shared" si="108"/>
        <v>0</v>
      </c>
      <c r="Q311" s="30">
        <f>(I-Service_Fee)/12*P311</f>
        <v>0</v>
      </c>
      <c r="R311" s="34">
        <f t="shared" si="96"/>
        <v>0</v>
      </c>
      <c r="S311" s="33">
        <f t="shared" si="101"/>
        <v>0</v>
      </c>
      <c r="T311" s="30">
        <f>(I-Service_Fee)/12*S311</f>
        <v>0</v>
      </c>
      <c r="U311" s="35">
        <f t="shared" si="97"/>
        <v>0</v>
      </c>
      <c r="V311" s="34">
        <f t="shared" si="102"/>
        <v>20773939.630903427</v>
      </c>
      <c r="W311" s="30">
        <f>(I-Service_Fee)/12*V311</f>
        <v>129837.1226931464</v>
      </c>
      <c r="X311" s="35">
        <f t="shared" si="103"/>
        <v>388114.22611313523</v>
      </c>
      <c r="Y311" s="32"/>
      <c r="Z311" s="32">
        <f t="shared" si="109"/>
        <v>301</v>
      </c>
      <c r="AA311" s="32">
        <f t="shared" si="104"/>
        <v>0</v>
      </c>
      <c r="AB311" s="32">
        <f t="shared" si="105"/>
        <v>0</v>
      </c>
      <c r="AC311" s="32">
        <f t="shared" si="106"/>
        <v>0</v>
      </c>
      <c r="AD311" s="32">
        <f t="shared" si="107"/>
        <v>517951.34880628163</v>
      </c>
    </row>
    <row r="312" spans="1:30" ht="15.75" thickBot="1" x14ac:dyDescent="0.3">
      <c r="A312" s="7">
        <v>302</v>
      </c>
      <c r="B312" s="14">
        <f t="shared" si="98"/>
        <v>20385825.404790327</v>
      </c>
      <c r="C312" s="19">
        <f t="shared" si="99"/>
        <v>419054.24797597824</v>
      </c>
      <c r="D312" s="14">
        <f t="shared" si="88"/>
        <v>135905.50269860218</v>
      </c>
      <c r="E312" s="15">
        <f t="shared" si="89"/>
        <v>283148.74527737603</v>
      </c>
      <c r="F312" s="17">
        <f>IF(time&lt;=30,1-(1-$F$3*time/30)^(1/12),1-(1-$F$3)^(1/12))</f>
        <v>5.1430128318229462E-3</v>
      </c>
      <c r="G312" s="16">
        <f t="shared" si="90"/>
        <v>103388.32401386276</v>
      </c>
      <c r="H312" s="14">
        <f t="shared" si="91"/>
        <v>8494.0939186626365</v>
      </c>
      <c r="I312" s="15">
        <f t="shared" si="92"/>
        <v>386537.06929123879</v>
      </c>
      <c r="J312" s="14">
        <f t="shared" si="93"/>
        <v>127411.40877993955</v>
      </c>
      <c r="K312" s="21">
        <f t="shared" si="94"/>
        <v>513948.47807117831</v>
      </c>
      <c r="M312" s="33">
        <f t="shared" si="100"/>
        <v>0</v>
      </c>
      <c r="N312" s="30">
        <f>(I-Service_Fee)/12*M312</f>
        <v>0</v>
      </c>
      <c r="O312" s="35">
        <f t="shared" si="95"/>
        <v>0</v>
      </c>
      <c r="P312" s="33">
        <f t="shared" si="108"/>
        <v>0</v>
      </c>
      <c r="Q312" s="30">
        <f>(I-Service_Fee)/12*P312</f>
        <v>0</v>
      </c>
      <c r="R312" s="34">
        <f t="shared" si="96"/>
        <v>0</v>
      </c>
      <c r="S312" s="33">
        <f t="shared" si="101"/>
        <v>0</v>
      </c>
      <c r="T312" s="30">
        <f>(I-Service_Fee)/12*S312</f>
        <v>0</v>
      </c>
      <c r="U312" s="35">
        <f t="shared" si="97"/>
        <v>0</v>
      </c>
      <c r="V312" s="34">
        <f t="shared" si="102"/>
        <v>20385825.40479029</v>
      </c>
      <c r="W312" s="30">
        <f>(I-Service_Fee)/12*V312</f>
        <v>127411.4087799393</v>
      </c>
      <c r="X312" s="35">
        <f t="shared" si="103"/>
        <v>386537.06929123879</v>
      </c>
      <c r="Y312" s="32"/>
      <c r="Z312" s="32">
        <f t="shared" si="109"/>
        <v>302</v>
      </c>
      <c r="AA312" s="32">
        <f t="shared" si="104"/>
        <v>0</v>
      </c>
      <c r="AB312" s="32">
        <f t="shared" si="105"/>
        <v>0</v>
      </c>
      <c r="AC312" s="32">
        <f t="shared" si="106"/>
        <v>0</v>
      </c>
      <c r="AD312" s="32">
        <f t="shared" si="107"/>
        <v>513948.47807117808</v>
      </c>
    </row>
    <row r="313" spans="1:30" ht="15.75" thickBot="1" x14ac:dyDescent="0.3">
      <c r="A313" s="7">
        <v>303</v>
      </c>
      <c r="B313" s="14">
        <f t="shared" si="98"/>
        <v>19999288.335499089</v>
      </c>
      <c r="C313" s="19">
        <f t="shared" si="99"/>
        <v>416899.04660140787</v>
      </c>
      <c r="D313" s="14">
        <f t="shared" si="88"/>
        <v>133328.58890332727</v>
      </c>
      <c r="E313" s="15">
        <f t="shared" si="89"/>
        <v>283570.45769808057</v>
      </c>
      <c r="F313" s="17">
        <f>IF(time&lt;=30,1-(1-$F$3*time/30)^(1/12),1-(1-$F$3)^(1/12))</f>
        <v>5.1430128318229462E-3</v>
      </c>
      <c r="G313" s="16">
        <f t="shared" si="90"/>
        <v>101398.19003413165</v>
      </c>
      <c r="H313" s="14">
        <f t="shared" si="91"/>
        <v>8333.0368064579543</v>
      </c>
      <c r="I313" s="15">
        <f t="shared" si="92"/>
        <v>384968.64773221221</v>
      </c>
      <c r="J313" s="14">
        <f t="shared" si="93"/>
        <v>124995.55209686932</v>
      </c>
      <c r="K313" s="21">
        <f t="shared" si="94"/>
        <v>509964.19982908154</v>
      </c>
      <c r="M313" s="33">
        <f t="shared" si="100"/>
        <v>0</v>
      </c>
      <c r="N313" s="30">
        <f>(I-Service_Fee)/12*M313</f>
        <v>0</v>
      </c>
      <c r="O313" s="35">
        <f t="shared" si="95"/>
        <v>0</v>
      </c>
      <c r="P313" s="33">
        <f t="shared" si="108"/>
        <v>0</v>
      </c>
      <c r="Q313" s="30">
        <f>(I-Service_Fee)/12*P313</f>
        <v>0</v>
      </c>
      <c r="R313" s="34">
        <f t="shared" si="96"/>
        <v>0</v>
      </c>
      <c r="S313" s="33">
        <f t="shared" si="101"/>
        <v>0</v>
      </c>
      <c r="T313" s="30">
        <f>(I-Service_Fee)/12*S313</f>
        <v>0</v>
      </c>
      <c r="U313" s="35">
        <f t="shared" si="97"/>
        <v>0</v>
      </c>
      <c r="V313" s="34">
        <f t="shared" si="102"/>
        <v>19999288.335499052</v>
      </c>
      <c r="W313" s="30">
        <f>(I-Service_Fee)/12*V313</f>
        <v>124995.55209686907</v>
      </c>
      <c r="X313" s="35">
        <f t="shared" si="103"/>
        <v>384968.64773221221</v>
      </c>
      <c r="Y313" s="32"/>
      <c r="Z313" s="32">
        <f t="shared" si="109"/>
        <v>303</v>
      </c>
      <c r="AA313" s="32">
        <f t="shared" si="104"/>
        <v>0</v>
      </c>
      <c r="AB313" s="32">
        <f t="shared" si="105"/>
        <v>0</v>
      </c>
      <c r="AC313" s="32">
        <f t="shared" si="106"/>
        <v>0</v>
      </c>
      <c r="AD313" s="32">
        <f t="shared" si="107"/>
        <v>509964.19982908131</v>
      </c>
    </row>
    <row r="314" spans="1:30" ht="15.75" thickBot="1" x14ac:dyDescent="0.3">
      <c r="A314" s="7">
        <v>304</v>
      </c>
      <c r="B314" s="14">
        <f t="shared" si="98"/>
        <v>19614319.687766876</v>
      </c>
      <c r="C314" s="19">
        <f t="shared" si="99"/>
        <v>414754.92945516208</v>
      </c>
      <c r="D314" s="14">
        <f t="shared" si="88"/>
        <v>130762.13125177918</v>
      </c>
      <c r="E314" s="15">
        <f t="shared" si="89"/>
        <v>283992.79820338287</v>
      </c>
      <c r="F314" s="17">
        <f>IF(time&lt;=30,1-(1-$F$3*time/30)^(1/12),1-(1-$F$3)^(1/12))</f>
        <v>5.1430128318229462E-3</v>
      </c>
      <c r="G314" s="16">
        <f t="shared" si="90"/>
        <v>99416.11923635719</v>
      </c>
      <c r="H314" s="14">
        <f t="shared" si="91"/>
        <v>8172.6332032361979</v>
      </c>
      <c r="I314" s="15">
        <f t="shared" si="92"/>
        <v>383408.91743974003</v>
      </c>
      <c r="J314" s="14">
        <f t="shared" si="93"/>
        <v>122589.49804854298</v>
      </c>
      <c r="K314" s="21">
        <f t="shared" si="94"/>
        <v>505998.41548828303</v>
      </c>
      <c r="M314" s="33">
        <f t="shared" si="100"/>
        <v>0</v>
      </c>
      <c r="N314" s="30">
        <f>(I-Service_Fee)/12*M314</f>
        <v>0</v>
      </c>
      <c r="O314" s="35">
        <f t="shared" si="95"/>
        <v>0</v>
      </c>
      <c r="P314" s="33">
        <f t="shared" si="108"/>
        <v>0</v>
      </c>
      <c r="Q314" s="30">
        <f>(I-Service_Fee)/12*P314</f>
        <v>0</v>
      </c>
      <c r="R314" s="34">
        <f t="shared" si="96"/>
        <v>0</v>
      </c>
      <c r="S314" s="33">
        <f t="shared" si="101"/>
        <v>0</v>
      </c>
      <c r="T314" s="30">
        <f>(I-Service_Fee)/12*S314</f>
        <v>0</v>
      </c>
      <c r="U314" s="35">
        <f t="shared" si="97"/>
        <v>0</v>
      </c>
      <c r="V314" s="34">
        <f t="shared" si="102"/>
        <v>19614319.687766839</v>
      </c>
      <c r="W314" s="30">
        <f>(I-Service_Fee)/12*V314</f>
        <v>122589.49804854274</v>
      </c>
      <c r="X314" s="35">
        <f t="shared" si="103"/>
        <v>383408.91743974003</v>
      </c>
      <c r="Y314" s="32"/>
      <c r="Z314" s="32">
        <f t="shared" si="109"/>
        <v>304</v>
      </c>
      <c r="AA314" s="32">
        <f t="shared" si="104"/>
        <v>0</v>
      </c>
      <c r="AB314" s="32">
        <f t="shared" si="105"/>
        <v>0</v>
      </c>
      <c r="AC314" s="32">
        <f t="shared" si="106"/>
        <v>0</v>
      </c>
      <c r="AD314" s="32">
        <f t="shared" si="107"/>
        <v>505998.4154882828</v>
      </c>
    </row>
    <row r="315" spans="1:30" ht="15.75" thickBot="1" x14ac:dyDescent="0.3">
      <c r="A315" s="7">
        <v>305</v>
      </c>
      <c r="B315" s="14">
        <f t="shared" si="98"/>
        <v>19230910.770327136</v>
      </c>
      <c r="C315" s="19">
        <f t="shared" si="99"/>
        <v>412621.83953091234</v>
      </c>
      <c r="D315" s="14">
        <f t="shared" si="88"/>
        <v>128206.07180218092</v>
      </c>
      <c r="E315" s="15">
        <f t="shared" si="89"/>
        <v>284415.76772873144</v>
      </c>
      <c r="F315" s="17">
        <f>IF(time&lt;=30,1-(1-$F$3*time/30)^(1/12),1-(1-$F$3)^(1/12))</f>
        <v>5.1430128318229462E-3</v>
      </c>
      <c r="G315" s="16">
        <f t="shared" si="90"/>
        <v>97442.066916432916</v>
      </c>
      <c r="H315" s="14">
        <f t="shared" si="91"/>
        <v>8012.8794876363063</v>
      </c>
      <c r="I315" s="15">
        <f t="shared" si="92"/>
        <v>381857.83464516437</v>
      </c>
      <c r="J315" s="14">
        <f t="shared" si="93"/>
        <v>120193.19231454461</v>
      </c>
      <c r="K315" s="21">
        <f t="shared" si="94"/>
        <v>502051.02695970901</v>
      </c>
      <c r="M315" s="33">
        <f t="shared" si="100"/>
        <v>0</v>
      </c>
      <c r="N315" s="30">
        <f>(I-Service_Fee)/12*M315</f>
        <v>0</v>
      </c>
      <c r="O315" s="35">
        <f t="shared" si="95"/>
        <v>0</v>
      </c>
      <c r="P315" s="33">
        <f t="shared" si="108"/>
        <v>0</v>
      </c>
      <c r="Q315" s="30">
        <f>(I-Service_Fee)/12*P315</f>
        <v>0</v>
      </c>
      <c r="R315" s="34">
        <f t="shared" si="96"/>
        <v>0</v>
      </c>
      <c r="S315" s="33">
        <f t="shared" si="101"/>
        <v>0</v>
      </c>
      <c r="T315" s="30">
        <f>(I-Service_Fee)/12*S315</f>
        <v>0</v>
      </c>
      <c r="U315" s="35">
        <f t="shared" si="97"/>
        <v>0</v>
      </c>
      <c r="V315" s="34">
        <f t="shared" si="102"/>
        <v>19230910.770327099</v>
      </c>
      <c r="W315" s="30">
        <f>(I-Service_Fee)/12*V315</f>
        <v>120193.19231454436</v>
      </c>
      <c r="X315" s="35">
        <f t="shared" si="103"/>
        <v>381857.83464516437</v>
      </c>
      <c r="Y315" s="32"/>
      <c r="Z315" s="32">
        <f t="shared" si="109"/>
        <v>305</v>
      </c>
      <c r="AA315" s="32">
        <f t="shared" si="104"/>
        <v>0</v>
      </c>
      <c r="AB315" s="32">
        <f t="shared" si="105"/>
        <v>0</v>
      </c>
      <c r="AC315" s="32">
        <f t="shared" si="106"/>
        <v>0</v>
      </c>
      <c r="AD315" s="32">
        <f t="shared" si="107"/>
        <v>502051.02695970872</v>
      </c>
    </row>
    <row r="316" spans="1:30" ht="15.75" thickBot="1" x14ac:dyDescent="0.3">
      <c r="A316" s="7">
        <v>306</v>
      </c>
      <c r="B316" s="14">
        <f t="shared" si="98"/>
        <v>18849052.935681973</v>
      </c>
      <c r="C316" s="19">
        <f t="shared" si="99"/>
        <v>410499.72011551453</v>
      </c>
      <c r="D316" s="14">
        <f t="shared" si="88"/>
        <v>125660.3529045465</v>
      </c>
      <c r="E316" s="15">
        <f t="shared" si="89"/>
        <v>284839.36721096805</v>
      </c>
      <c r="F316" s="17">
        <f>IF(time&lt;=30,1-(1-$F$3*time/30)^(1/12),1-(1-$F$3)^(1/12))</f>
        <v>5.1430128318229462E-3</v>
      </c>
      <c r="G316" s="16">
        <f t="shared" si="90"/>
        <v>95475.988595348012</v>
      </c>
      <c r="H316" s="14">
        <f t="shared" si="91"/>
        <v>7853.7720565341551</v>
      </c>
      <c r="I316" s="15">
        <f t="shared" si="92"/>
        <v>380315.35580631607</v>
      </c>
      <c r="J316" s="14">
        <f t="shared" si="93"/>
        <v>117806.58084801234</v>
      </c>
      <c r="K316" s="21">
        <f t="shared" si="94"/>
        <v>498121.93665432843</v>
      </c>
      <c r="M316" s="33">
        <f t="shared" si="100"/>
        <v>0</v>
      </c>
      <c r="N316" s="30">
        <f>(I-Service_Fee)/12*M316</f>
        <v>0</v>
      </c>
      <c r="O316" s="35">
        <f t="shared" si="95"/>
        <v>0</v>
      </c>
      <c r="P316" s="33">
        <f t="shared" si="108"/>
        <v>0</v>
      </c>
      <c r="Q316" s="30">
        <f>(I-Service_Fee)/12*P316</f>
        <v>0</v>
      </c>
      <c r="R316" s="34">
        <f t="shared" si="96"/>
        <v>0</v>
      </c>
      <c r="S316" s="33">
        <f t="shared" si="101"/>
        <v>0</v>
      </c>
      <c r="T316" s="30">
        <f>(I-Service_Fee)/12*S316</f>
        <v>0</v>
      </c>
      <c r="U316" s="35">
        <f t="shared" si="97"/>
        <v>0</v>
      </c>
      <c r="V316" s="34">
        <f t="shared" si="102"/>
        <v>18849052.935681935</v>
      </c>
      <c r="W316" s="30">
        <f>(I-Service_Fee)/12*V316</f>
        <v>117806.58084801209</v>
      </c>
      <c r="X316" s="35">
        <f t="shared" si="103"/>
        <v>380315.35580631607</v>
      </c>
      <c r="Y316" s="32"/>
      <c r="Z316" s="32">
        <f t="shared" si="109"/>
        <v>306</v>
      </c>
      <c r="AA316" s="32">
        <f t="shared" si="104"/>
        <v>0</v>
      </c>
      <c r="AB316" s="32">
        <f t="shared" si="105"/>
        <v>0</v>
      </c>
      <c r="AC316" s="32">
        <f t="shared" si="106"/>
        <v>0</v>
      </c>
      <c r="AD316" s="32">
        <f t="shared" si="107"/>
        <v>498121.93665432814</v>
      </c>
    </row>
    <row r="317" spans="1:30" ht="15.75" thickBot="1" x14ac:dyDescent="0.3">
      <c r="A317" s="7">
        <v>307</v>
      </c>
      <c r="B317" s="14">
        <f t="shared" si="98"/>
        <v>18468737.579875655</v>
      </c>
      <c r="C317" s="19">
        <f t="shared" si="99"/>
        <v>408388.51478750067</v>
      </c>
      <c r="D317" s="14">
        <f t="shared" si="88"/>
        <v>123124.91719917105</v>
      </c>
      <c r="E317" s="15">
        <f t="shared" si="89"/>
        <v>285263.59758832963</v>
      </c>
      <c r="F317" s="17">
        <f>IF(time&lt;=30,1-(1-$F$3*time/30)^(1/12),1-(1-$F$3)^(1/12))</f>
        <v>5.1430128318229462E-3</v>
      </c>
      <c r="G317" s="16">
        <f t="shared" si="90"/>
        <v>93517.840018022398</v>
      </c>
      <c r="H317" s="14">
        <f t="shared" si="91"/>
        <v>7695.3073249481895</v>
      </c>
      <c r="I317" s="15">
        <f t="shared" si="92"/>
        <v>378781.43760635203</v>
      </c>
      <c r="J317" s="14">
        <f t="shared" si="93"/>
        <v>115429.60987422286</v>
      </c>
      <c r="K317" s="21">
        <f t="shared" si="94"/>
        <v>494211.04748057493</v>
      </c>
      <c r="M317" s="33">
        <f t="shared" si="100"/>
        <v>0</v>
      </c>
      <c r="N317" s="30">
        <f>(I-Service_Fee)/12*M317</f>
        <v>0</v>
      </c>
      <c r="O317" s="35">
        <f t="shared" si="95"/>
        <v>0</v>
      </c>
      <c r="P317" s="33">
        <f t="shared" si="108"/>
        <v>0</v>
      </c>
      <c r="Q317" s="30">
        <f>(I-Service_Fee)/12*P317</f>
        <v>0</v>
      </c>
      <c r="R317" s="34">
        <f t="shared" si="96"/>
        <v>0</v>
      </c>
      <c r="S317" s="33">
        <f t="shared" si="101"/>
        <v>0</v>
      </c>
      <c r="T317" s="30">
        <f>(I-Service_Fee)/12*S317</f>
        <v>0</v>
      </c>
      <c r="U317" s="35">
        <f t="shared" si="97"/>
        <v>0</v>
      </c>
      <c r="V317" s="34">
        <f t="shared" si="102"/>
        <v>18468737.579875618</v>
      </c>
      <c r="W317" s="30">
        <f>(I-Service_Fee)/12*V317</f>
        <v>115429.6098742226</v>
      </c>
      <c r="X317" s="35">
        <f t="shared" si="103"/>
        <v>378781.43760635203</v>
      </c>
      <c r="Y317" s="32"/>
      <c r="Z317" s="32">
        <f t="shared" si="109"/>
        <v>307</v>
      </c>
      <c r="AA317" s="32">
        <f t="shared" si="104"/>
        <v>0</v>
      </c>
      <c r="AB317" s="32">
        <f t="shared" si="105"/>
        <v>0</v>
      </c>
      <c r="AC317" s="32">
        <f t="shared" si="106"/>
        <v>0</v>
      </c>
      <c r="AD317" s="32">
        <f t="shared" si="107"/>
        <v>494211.04748057463</v>
      </c>
    </row>
    <row r="318" spans="1:30" ht="15.75" thickBot="1" x14ac:dyDescent="0.3">
      <c r="A318" s="7">
        <v>308</v>
      </c>
      <c r="B318" s="14">
        <f t="shared" si="98"/>
        <v>18089956.142269302</v>
      </c>
      <c r="C318" s="19">
        <f t="shared" si="99"/>
        <v>406288.16741557937</v>
      </c>
      <c r="D318" s="14">
        <f t="shared" si="88"/>
        <v>120599.70761512869</v>
      </c>
      <c r="E318" s="15">
        <f t="shared" si="89"/>
        <v>285688.45980045071</v>
      </c>
      <c r="F318" s="17">
        <f>IF(time&lt;=30,1-(1-$F$3*time/30)^(1/12),1-(1-$F$3)^(1/12))</f>
        <v>5.1430128318229462E-3</v>
      </c>
      <c r="G318" s="16">
        <f t="shared" si="90"/>
        <v>91567.577152147889</v>
      </c>
      <c r="H318" s="14">
        <f t="shared" si="91"/>
        <v>7537.4817259455422</v>
      </c>
      <c r="I318" s="15">
        <f t="shared" si="92"/>
        <v>377256.0369525986</v>
      </c>
      <c r="J318" s="14">
        <f t="shared" si="93"/>
        <v>113062.22588918314</v>
      </c>
      <c r="K318" s="21">
        <f t="shared" si="94"/>
        <v>490318.26284178172</v>
      </c>
      <c r="M318" s="33">
        <f t="shared" si="100"/>
        <v>0</v>
      </c>
      <c r="N318" s="30">
        <f>(I-Service_Fee)/12*M318</f>
        <v>0</v>
      </c>
      <c r="O318" s="35">
        <f t="shared" si="95"/>
        <v>0</v>
      </c>
      <c r="P318" s="33">
        <f t="shared" si="108"/>
        <v>0</v>
      </c>
      <c r="Q318" s="30">
        <f>(I-Service_Fee)/12*P318</f>
        <v>0</v>
      </c>
      <c r="R318" s="34">
        <f t="shared" si="96"/>
        <v>0</v>
      </c>
      <c r="S318" s="33">
        <f t="shared" si="101"/>
        <v>0</v>
      </c>
      <c r="T318" s="30">
        <f>(I-Service_Fee)/12*S318</f>
        <v>0</v>
      </c>
      <c r="U318" s="35">
        <f t="shared" si="97"/>
        <v>0</v>
      </c>
      <c r="V318" s="34">
        <f t="shared" si="102"/>
        <v>18089956.142269265</v>
      </c>
      <c r="W318" s="30">
        <f>(I-Service_Fee)/12*V318</f>
        <v>113062.2258891829</v>
      </c>
      <c r="X318" s="35">
        <f t="shared" si="103"/>
        <v>377256.0369525986</v>
      </c>
      <c r="Y318" s="32"/>
      <c r="Z318" s="32">
        <f t="shared" si="109"/>
        <v>308</v>
      </c>
      <c r="AA318" s="32">
        <f t="shared" si="104"/>
        <v>0</v>
      </c>
      <c r="AB318" s="32">
        <f t="shared" si="105"/>
        <v>0</v>
      </c>
      <c r="AC318" s="32">
        <f t="shared" si="106"/>
        <v>0</v>
      </c>
      <c r="AD318" s="32">
        <f t="shared" si="107"/>
        <v>490318.26284178148</v>
      </c>
    </row>
    <row r="319" spans="1:30" ht="15.75" thickBot="1" x14ac:dyDescent="0.3">
      <c r="A319" s="7">
        <v>309</v>
      </c>
      <c r="B319" s="14">
        <f t="shared" si="98"/>
        <v>17712700.105316702</v>
      </c>
      <c r="C319" s="19">
        <f t="shared" si="99"/>
        <v>404198.62215714325</v>
      </c>
      <c r="D319" s="14">
        <f t="shared" si="88"/>
        <v>118084.66736877803</v>
      </c>
      <c r="E319" s="15">
        <f t="shared" si="89"/>
        <v>286113.95478836523</v>
      </c>
      <c r="F319" s="17">
        <f>IF(time&lt;=30,1-(1-$F$3*time/30)^(1/12),1-(1-$F$3)^(1/12))</f>
        <v>5.1430128318229462E-3</v>
      </c>
      <c r="G319" s="16">
        <f t="shared" si="90"/>
        <v>89625.156187035289</v>
      </c>
      <c r="H319" s="14">
        <f t="shared" si="91"/>
        <v>7380.2917105486258</v>
      </c>
      <c r="I319" s="15">
        <f t="shared" si="92"/>
        <v>375739.11097540054</v>
      </c>
      <c r="J319" s="14">
        <f t="shared" si="93"/>
        <v>110704.3756582294</v>
      </c>
      <c r="K319" s="21">
        <f t="shared" si="94"/>
        <v>486443.48663362995</v>
      </c>
      <c r="M319" s="33">
        <f t="shared" si="100"/>
        <v>0</v>
      </c>
      <c r="N319" s="30">
        <f>(I-Service_Fee)/12*M319</f>
        <v>0</v>
      </c>
      <c r="O319" s="35">
        <f t="shared" si="95"/>
        <v>0</v>
      </c>
      <c r="P319" s="33">
        <f t="shared" si="108"/>
        <v>0</v>
      </c>
      <c r="Q319" s="30">
        <f>(I-Service_Fee)/12*P319</f>
        <v>0</v>
      </c>
      <c r="R319" s="34">
        <f t="shared" si="96"/>
        <v>0</v>
      </c>
      <c r="S319" s="33">
        <f t="shared" si="101"/>
        <v>0</v>
      </c>
      <c r="T319" s="30">
        <f>(I-Service_Fee)/12*S319</f>
        <v>0</v>
      </c>
      <c r="U319" s="35">
        <f t="shared" si="97"/>
        <v>0</v>
      </c>
      <c r="V319" s="34">
        <f t="shared" si="102"/>
        <v>17712700.105316665</v>
      </c>
      <c r="W319" s="30">
        <f>(I-Service_Fee)/12*V319</f>
        <v>110704.37565822915</v>
      </c>
      <c r="X319" s="35">
        <f t="shared" si="103"/>
        <v>375739.11097540054</v>
      </c>
      <c r="Y319" s="32"/>
      <c r="Z319" s="32">
        <f t="shared" si="109"/>
        <v>309</v>
      </c>
      <c r="AA319" s="32">
        <f t="shared" si="104"/>
        <v>0</v>
      </c>
      <c r="AB319" s="32">
        <f t="shared" si="105"/>
        <v>0</v>
      </c>
      <c r="AC319" s="32">
        <f t="shared" si="106"/>
        <v>0</v>
      </c>
      <c r="AD319" s="32">
        <f t="shared" si="107"/>
        <v>486443.48663362971</v>
      </c>
    </row>
    <row r="320" spans="1:30" ht="15.75" thickBot="1" x14ac:dyDescent="0.3">
      <c r="A320" s="7">
        <v>310</v>
      </c>
      <c r="B320" s="14">
        <f t="shared" si="98"/>
        <v>17336960.994341303</v>
      </c>
      <c r="C320" s="19">
        <f t="shared" si="99"/>
        <v>402119.8234567839</v>
      </c>
      <c r="D320" s="14">
        <f t="shared" si="88"/>
        <v>115579.73996227536</v>
      </c>
      <c r="E320" s="15">
        <f t="shared" si="89"/>
        <v>286540.08349450852</v>
      </c>
      <c r="F320" s="17">
        <f>IF(time&lt;=30,1-(1-$F$3*time/30)^(1/12),1-(1-$F$3)^(1/12))</f>
        <v>5.1430128318229462E-3</v>
      </c>
      <c r="G320" s="16">
        <f t="shared" si="90"/>
        <v>87690.533532467351</v>
      </c>
      <c r="H320" s="14">
        <f t="shared" si="91"/>
        <v>7223.7337476422099</v>
      </c>
      <c r="I320" s="15">
        <f t="shared" si="92"/>
        <v>374230.61702697584</v>
      </c>
      <c r="J320" s="14">
        <f t="shared" si="93"/>
        <v>108356.00621463315</v>
      </c>
      <c r="K320" s="21">
        <f t="shared" si="94"/>
        <v>482586.62324160896</v>
      </c>
      <c r="M320" s="33">
        <f t="shared" si="100"/>
        <v>0</v>
      </c>
      <c r="N320" s="30">
        <f>(I-Service_Fee)/12*M320</f>
        <v>0</v>
      </c>
      <c r="O320" s="35">
        <f t="shared" si="95"/>
        <v>0</v>
      </c>
      <c r="P320" s="33">
        <f t="shared" si="108"/>
        <v>0</v>
      </c>
      <c r="Q320" s="30">
        <f>(I-Service_Fee)/12*P320</f>
        <v>0</v>
      </c>
      <c r="R320" s="34">
        <f t="shared" si="96"/>
        <v>0</v>
      </c>
      <c r="S320" s="33">
        <f t="shared" si="101"/>
        <v>0</v>
      </c>
      <c r="T320" s="30">
        <f>(I-Service_Fee)/12*S320</f>
        <v>0</v>
      </c>
      <c r="U320" s="35">
        <f t="shared" si="97"/>
        <v>0</v>
      </c>
      <c r="V320" s="34">
        <f t="shared" si="102"/>
        <v>17336960.994341265</v>
      </c>
      <c r="W320" s="30">
        <f>(I-Service_Fee)/12*V320</f>
        <v>108356.0062146329</v>
      </c>
      <c r="X320" s="35">
        <f t="shared" si="103"/>
        <v>374230.61702697584</v>
      </c>
      <c r="Y320" s="32"/>
      <c r="Z320" s="32">
        <f t="shared" si="109"/>
        <v>310</v>
      </c>
      <c r="AA320" s="32">
        <f t="shared" si="104"/>
        <v>0</v>
      </c>
      <c r="AB320" s="32">
        <f t="shared" si="105"/>
        <v>0</v>
      </c>
      <c r="AC320" s="32">
        <f t="shared" si="106"/>
        <v>0</v>
      </c>
      <c r="AD320" s="32">
        <f t="shared" si="107"/>
        <v>482586.62324160873</v>
      </c>
    </row>
    <row r="321" spans="1:30" ht="15.75" thickBot="1" x14ac:dyDescent="0.3">
      <c r="A321" s="7">
        <v>311</v>
      </c>
      <c r="B321" s="14">
        <f t="shared" si="98"/>
        <v>16962730.377314325</v>
      </c>
      <c r="C321" s="19">
        <f t="shared" si="99"/>
        <v>400051.71604481526</v>
      </c>
      <c r="D321" s="14">
        <f t="shared" si="88"/>
        <v>113084.86918209551</v>
      </c>
      <c r="E321" s="15">
        <f t="shared" si="89"/>
        <v>286966.84686271974</v>
      </c>
      <c r="F321" s="17">
        <f>IF(time&lt;=30,1-(1-$F$3*time/30)^(1/12),1-(1-$F$3)^(1/12))</f>
        <v>5.1430128318229462E-3</v>
      </c>
      <c r="G321" s="16">
        <f t="shared" si="90"/>
        <v>85763.665817557718</v>
      </c>
      <c r="H321" s="14">
        <f t="shared" si="91"/>
        <v>7067.8043238809696</v>
      </c>
      <c r="I321" s="15">
        <f t="shared" si="92"/>
        <v>372730.51268027746</v>
      </c>
      <c r="J321" s="14">
        <f t="shared" si="93"/>
        <v>106017.06485821455</v>
      </c>
      <c r="K321" s="21">
        <f t="shared" si="94"/>
        <v>478747.57753849204</v>
      </c>
      <c r="M321" s="33">
        <f t="shared" si="100"/>
        <v>0</v>
      </c>
      <c r="N321" s="30">
        <f>(I-Service_Fee)/12*M321</f>
        <v>0</v>
      </c>
      <c r="O321" s="35">
        <f t="shared" si="95"/>
        <v>0</v>
      </c>
      <c r="P321" s="33">
        <f t="shared" si="108"/>
        <v>0</v>
      </c>
      <c r="Q321" s="30">
        <f>(I-Service_Fee)/12*P321</f>
        <v>0</v>
      </c>
      <c r="R321" s="34">
        <f t="shared" si="96"/>
        <v>0</v>
      </c>
      <c r="S321" s="33">
        <f t="shared" si="101"/>
        <v>0</v>
      </c>
      <c r="T321" s="30">
        <f>(I-Service_Fee)/12*S321</f>
        <v>0</v>
      </c>
      <c r="U321" s="35">
        <f t="shared" si="97"/>
        <v>0</v>
      </c>
      <c r="V321" s="34">
        <f t="shared" si="102"/>
        <v>16962730.377314288</v>
      </c>
      <c r="W321" s="30">
        <f>(I-Service_Fee)/12*V321</f>
        <v>106017.06485821429</v>
      </c>
      <c r="X321" s="35">
        <f t="shared" si="103"/>
        <v>372730.51268027746</v>
      </c>
      <c r="Y321" s="32"/>
      <c r="Z321" s="32">
        <f t="shared" si="109"/>
        <v>311</v>
      </c>
      <c r="AA321" s="32">
        <f t="shared" si="104"/>
        <v>0</v>
      </c>
      <c r="AB321" s="32">
        <f t="shared" si="105"/>
        <v>0</v>
      </c>
      <c r="AC321" s="32">
        <f t="shared" si="106"/>
        <v>0</v>
      </c>
      <c r="AD321" s="32">
        <f t="shared" si="107"/>
        <v>478747.57753849175</v>
      </c>
    </row>
    <row r="322" spans="1:30" ht="15.75" thickBot="1" x14ac:dyDescent="0.3">
      <c r="A322" s="7">
        <v>312</v>
      </c>
      <c r="B322" s="14">
        <f t="shared" si="98"/>
        <v>16589999.864634048</v>
      </c>
      <c r="C322" s="19">
        <f t="shared" si="99"/>
        <v>397994.24493580393</v>
      </c>
      <c r="D322" s="14">
        <f t="shared" si="88"/>
        <v>110599.99909756033</v>
      </c>
      <c r="E322" s="15">
        <f t="shared" si="89"/>
        <v>287394.24583824363</v>
      </c>
      <c r="F322" s="17">
        <f>IF(time&lt;=30,1-(1-$F$3*time/30)^(1/12),1-(1-$F$3)^(1/12))</f>
        <v>5.1430128318229462E-3</v>
      </c>
      <c r="G322" s="16">
        <f t="shared" si="90"/>
        <v>83844.509889615685</v>
      </c>
      <c r="H322" s="14">
        <f t="shared" si="91"/>
        <v>6912.4999435975196</v>
      </c>
      <c r="I322" s="15">
        <f t="shared" si="92"/>
        <v>371238.75572785933</v>
      </c>
      <c r="J322" s="14">
        <f t="shared" si="93"/>
        <v>103687.49915396281</v>
      </c>
      <c r="K322" s="21">
        <f t="shared" si="94"/>
        <v>474926.25488182215</v>
      </c>
      <c r="M322" s="33">
        <f t="shared" si="100"/>
        <v>0</v>
      </c>
      <c r="N322" s="30">
        <f>(I-Service_Fee)/12*M322</f>
        <v>0</v>
      </c>
      <c r="O322" s="35">
        <f t="shared" si="95"/>
        <v>0</v>
      </c>
      <c r="P322" s="33">
        <f t="shared" si="108"/>
        <v>0</v>
      </c>
      <c r="Q322" s="30">
        <f>(I-Service_Fee)/12*P322</f>
        <v>0</v>
      </c>
      <c r="R322" s="34">
        <f t="shared" si="96"/>
        <v>0</v>
      </c>
      <c r="S322" s="33">
        <f t="shared" si="101"/>
        <v>0</v>
      </c>
      <c r="T322" s="30">
        <f>(I-Service_Fee)/12*S322</f>
        <v>0</v>
      </c>
      <c r="U322" s="35">
        <f t="shared" si="97"/>
        <v>0</v>
      </c>
      <c r="V322" s="34">
        <f t="shared" si="102"/>
        <v>16589999.864634011</v>
      </c>
      <c r="W322" s="30">
        <f>(I-Service_Fee)/12*V322</f>
        <v>103687.49915396256</v>
      </c>
      <c r="X322" s="35">
        <f t="shared" si="103"/>
        <v>371238.75572785933</v>
      </c>
      <c r="Y322" s="32"/>
      <c r="Z322" s="32">
        <f t="shared" si="109"/>
        <v>312</v>
      </c>
      <c r="AA322" s="32">
        <f t="shared" si="104"/>
        <v>0</v>
      </c>
      <c r="AB322" s="32">
        <f t="shared" si="105"/>
        <v>0</v>
      </c>
      <c r="AC322" s="32">
        <f t="shared" si="106"/>
        <v>0</v>
      </c>
      <c r="AD322" s="32">
        <f t="shared" si="107"/>
        <v>474926.25488182192</v>
      </c>
    </row>
    <row r="323" spans="1:30" ht="15.75" thickBot="1" x14ac:dyDescent="0.3">
      <c r="A323" s="7">
        <v>313</v>
      </c>
      <c r="B323" s="14">
        <f t="shared" si="98"/>
        <v>16218761.108906189</v>
      </c>
      <c r="C323" s="19">
        <f t="shared" si="99"/>
        <v>395947.35542710748</v>
      </c>
      <c r="D323" s="14">
        <f t="shared" si="88"/>
        <v>108125.0740593746</v>
      </c>
      <c r="E323" s="15">
        <f t="shared" si="89"/>
        <v>287822.28136773291</v>
      </c>
      <c r="F323" s="17">
        <f>IF(time&lt;=30,1-(1-$F$3*time/30)^(1/12),1-(1-$F$3)^(1/12))</f>
        <v>5.1430128318229462E-3</v>
      </c>
      <c r="G323" s="16">
        <f t="shared" si="90"/>
        <v>81933.02281301668</v>
      </c>
      <c r="H323" s="14">
        <f t="shared" si="91"/>
        <v>6757.8171287109117</v>
      </c>
      <c r="I323" s="15">
        <f t="shared" si="92"/>
        <v>369755.30418074958</v>
      </c>
      <c r="J323" s="14">
        <f t="shared" si="93"/>
        <v>101367.25693066369</v>
      </c>
      <c r="K323" s="21">
        <f t="shared" si="94"/>
        <v>471122.56111141329</v>
      </c>
      <c r="M323" s="33">
        <f t="shared" si="100"/>
        <v>0</v>
      </c>
      <c r="N323" s="30">
        <f>(I-Service_Fee)/12*M323</f>
        <v>0</v>
      </c>
      <c r="O323" s="35">
        <f t="shared" si="95"/>
        <v>0</v>
      </c>
      <c r="P323" s="33">
        <f t="shared" si="108"/>
        <v>0</v>
      </c>
      <c r="Q323" s="30">
        <f>(I-Service_Fee)/12*P323</f>
        <v>0</v>
      </c>
      <c r="R323" s="34">
        <f t="shared" si="96"/>
        <v>0</v>
      </c>
      <c r="S323" s="33">
        <f t="shared" si="101"/>
        <v>0</v>
      </c>
      <c r="T323" s="30">
        <f>(I-Service_Fee)/12*S323</f>
        <v>0</v>
      </c>
      <c r="U323" s="35">
        <f t="shared" si="97"/>
        <v>0</v>
      </c>
      <c r="V323" s="34">
        <f t="shared" si="102"/>
        <v>16218761.108906152</v>
      </c>
      <c r="W323" s="30">
        <f>(I-Service_Fee)/12*V323</f>
        <v>101367.25693066344</v>
      </c>
      <c r="X323" s="35">
        <f t="shared" si="103"/>
        <v>369755.30418074958</v>
      </c>
      <c r="Y323" s="32"/>
      <c r="Z323" s="32">
        <f t="shared" si="109"/>
        <v>313</v>
      </c>
      <c r="AA323" s="32">
        <f t="shared" si="104"/>
        <v>0</v>
      </c>
      <c r="AB323" s="32">
        <f t="shared" si="105"/>
        <v>0</v>
      </c>
      <c r="AC323" s="32">
        <f t="shared" si="106"/>
        <v>0</v>
      </c>
      <c r="AD323" s="32">
        <f t="shared" si="107"/>
        <v>471122.561111413</v>
      </c>
    </row>
    <row r="324" spans="1:30" ht="15.75" thickBot="1" x14ac:dyDescent="0.3">
      <c r="A324" s="7">
        <v>314</v>
      </c>
      <c r="B324" s="14">
        <f t="shared" si="98"/>
        <v>15849005.80472544</v>
      </c>
      <c r="C324" s="19">
        <f t="shared" si="99"/>
        <v>393910.99309741944</v>
      </c>
      <c r="D324" s="14">
        <f t="shared" si="88"/>
        <v>105660.03869816961</v>
      </c>
      <c r="E324" s="15">
        <f t="shared" si="89"/>
        <v>288250.95439924987</v>
      </c>
      <c r="F324" s="17">
        <f>IF(time&lt;=30,1-(1-$F$3*time/30)^(1/12),1-(1-$F$3)^(1/12))</f>
        <v>5.1430128318229462E-3</v>
      </c>
      <c r="G324" s="16">
        <f t="shared" si="90"/>
        <v>80029.161868078736</v>
      </c>
      <c r="H324" s="14">
        <f t="shared" si="91"/>
        <v>6603.7524186355995</v>
      </c>
      <c r="I324" s="15">
        <f t="shared" si="92"/>
        <v>368280.11626732862</v>
      </c>
      <c r="J324" s="14">
        <f t="shared" si="93"/>
        <v>99056.286279534004</v>
      </c>
      <c r="K324" s="21">
        <f t="shared" si="94"/>
        <v>467336.40254686261</v>
      </c>
      <c r="M324" s="33">
        <f t="shared" si="100"/>
        <v>0</v>
      </c>
      <c r="N324" s="30">
        <f>(I-Service_Fee)/12*M324</f>
        <v>0</v>
      </c>
      <c r="O324" s="35">
        <f t="shared" si="95"/>
        <v>0</v>
      </c>
      <c r="P324" s="33">
        <f t="shared" si="108"/>
        <v>0</v>
      </c>
      <c r="Q324" s="30">
        <f>(I-Service_Fee)/12*P324</f>
        <v>0</v>
      </c>
      <c r="R324" s="34">
        <f t="shared" si="96"/>
        <v>0</v>
      </c>
      <c r="S324" s="33">
        <f t="shared" si="101"/>
        <v>0</v>
      </c>
      <c r="T324" s="30">
        <f>(I-Service_Fee)/12*S324</f>
        <v>0</v>
      </c>
      <c r="U324" s="35">
        <f t="shared" si="97"/>
        <v>0</v>
      </c>
      <c r="V324" s="34">
        <f t="shared" si="102"/>
        <v>15849005.804725403</v>
      </c>
      <c r="W324" s="30">
        <f>(I-Service_Fee)/12*V324</f>
        <v>99056.286279533757</v>
      </c>
      <c r="X324" s="35">
        <f t="shared" si="103"/>
        <v>368280.11626732862</v>
      </c>
      <c r="Y324" s="32"/>
      <c r="Z324" s="32">
        <f t="shared" si="109"/>
        <v>314</v>
      </c>
      <c r="AA324" s="32">
        <f t="shared" si="104"/>
        <v>0</v>
      </c>
      <c r="AB324" s="32">
        <f t="shared" si="105"/>
        <v>0</v>
      </c>
      <c r="AC324" s="32">
        <f t="shared" si="106"/>
        <v>0</v>
      </c>
      <c r="AD324" s="32">
        <f t="shared" si="107"/>
        <v>467336.40254686237</v>
      </c>
    </row>
    <row r="325" spans="1:30" ht="15.75" thickBot="1" x14ac:dyDescent="0.3">
      <c r="A325" s="7">
        <v>315</v>
      </c>
      <c r="B325" s="14">
        <f t="shared" si="98"/>
        <v>15480725.688458111</v>
      </c>
      <c r="C325" s="19">
        <f t="shared" si="99"/>
        <v>391885.10380532325</v>
      </c>
      <c r="D325" s="14">
        <f t="shared" si="88"/>
        <v>103204.83792305407</v>
      </c>
      <c r="E325" s="15">
        <f t="shared" si="89"/>
        <v>288680.26588226919</v>
      </c>
      <c r="F325" s="17">
        <f>IF(time&lt;=30,1-(1-$F$3*time/30)^(1/12),1-(1-$F$3)^(1/12))</f>
        <v>5.1430128318229462E-3</v>
      </c>
      <c r="G325" s="16">
        <f t="shared" si="90"/>
        <v>78132.884549944618</v>
      </c>
      <c r="H325" s="14">
        <f t="shared" si="91"/>
        <v>6450.3023701908796</v>
      </c>
      <c r="I325" s="15">
        <f t="shared" si="92"/>
        <v>366813.15043221379</v>
      </c>
      <c r="J325" s="14">
        <f t="shared" si="93"/>
        <v>96754.535552863192</v>
      </c>
      <c r="K325" s="21">
        <f t="shared" si="94"/>
        <v>463567.685985077</v>
      </c>
      <c r="M325" s="33">
        <f t="shared" si="100"/>
        <v>0</v>
      </c>
      <c r="N325" s="30">
        <f>(I-Service_Fee)/12*M325</f>
        <v>0</v>
      </c>
      <c r="O325" s="35">
        <f t="shared" si="95"/>
        <v>0</v>
      </c>
      <c r="P325" s="33">
        <f t="shared" si="108"/>
        <v>0</v>
      </c>
      <c r="Q325" s="30">
        <f>(I-Service_Fee)/12*P325</f>
        <v>0</v>
      </c>
      <c r="R325" s="34">
        <f t="shared" si="96"/>
        <v>0</v>
      </c>
      <c r="S325" s="33">
        <f t="shared" si="101"/>
        <v>0</v>
      </c>
      <c r="T325" s="30">
        <f>(I-Service_Fee)/12*S325</f>
        <v>0</v>
      </c>
      <c r="U325" s="35">
        <f t="shared" si="97"/>
        <v>0</v>
      </c>
      <c r="V325" s="34">
        <f t="shared" si="102"/>
        <v>15480725.688458074</v>
      </c>
      <c r="W325" s="30">
        <f>(I-Service_Fee)/12*V325</f>
        <v>96754.535552862959</v>
      </c>
      <c r="X325" s="35">
        <f t="shared" si="103"/>
        <v>366813.15043221379</v>
      </c>
      <c r="Y325" s="32"/>
      <c r="Z325" s="32">
        <f t="shared" si="109"/>
        <v>315</v>
      </c>
      <c r="AA325" s="32">
        <f t="shared" si="104"/>
        <v>0</v>
      </c>
      <c r="AB325" s="32">
        <f t="shared" si="105"/>
        <v>0</v>
      </c>
      <c r="AC325" s="32">
        <f t="shared" si="106"/>
        <v>0</v>
      </c>
      <c r="AD325" s="32">
        <f t="shared" si="107"/>
        <v>463567.68598507677</v>
      </c>
    </row>
    <row r="326" spans="1:30" ht="15.75" thickBot="1" x14ac:dyDescent="0.3">
      <c r="A326" s="7">
        <v>316</v>
      </c>
      <c r="B326" s="14">
        <f t="shared" si="98"/>
        <v>15113912.538025897</v>
      </c>
      <c r="C326" s="19">
        <f t="shared" si="99"/>
        <v>389869.6336878523</v>
      </c>
      <c r="D326" s="14">
        <f t="shared" si="88"/>
        <v>100759.41692017265</v>
      </c>
      <c r="E326" s="15">
        <f t="shared" si="89"/>
        <v>289110.21676767967</v>
      </c>
      <c r="F326" s="17">
        <f>IF(time&lt;=30,1-(1-$F$3*time/30)^(1/12),1-(1-$F$3)^(1/12))</f>
        <v>5.1430128318229462E-3</v>
      </c>
      <c r="G326" s="16">
        <f t="shared" si="90"/>
        <v>76244.148567469616</v>
      </c>
      <c r="H326" s="14">
        <f t="shared" si="91"/>
        <v>6297.4635575107905</v>
      </c>
      <c r="I326" s="15">
        <f t="shared" si="92"/>
        <v>365354.36533514928</v>
      </c>
      <c r="J326" s="14">
        <f t="shared" si="93"/>
        <v>94461.95336266185</v>
      </c>
      <c r="K326" s="21">
        <f t="shared" si="94"/>
        <v>459816.3186978111</v>
      </c>
      <c r="M326" s="33">
        <f t="shared" si="100"/>
        <v>0</v>
      </c>
      <c r="N326" s="30">
        <f>(I-Service_Fee)/12*M326</f>
        <v>0</v>
      </c>
      <c r="O326" s="35">
        <f t="shared" si="95"/>
        <v>0</v>
      </c>
      <c r="P326" s="33">
        <f t="shared" si="108"/>
        <v>0</v>
      </c>
      <c r="Q326" s="30">
        <f>(I-Service_Fee)/12*P326</f>
        <v>0</v>
      </c>
      <c r="R326" s="34">
        <f t="shared" si="96"/>
        <v>0</v>
      </c>
      <c r="S326" s="33">
        <f t="shared" si="101"/>
        <v>0</v>
      </c>
      <c r="T326" s="30">
        <f>(I-Service_Fee)/12*S326</f>
        <v>0</v>
      </c>
      <c r="U326" s="35">
        <f t="shared" si="97"/>
        <v>0</v>
      </c>
      <c r="V326" s="34">
        <f t="shared" si="102"/>
        <v>15113912.53802586</v>
      </c>
      <c r="W326" s="30">
        <f>(I-Service_Fee)/12*V326</f>
        <v>94461.953362661618</v>
      </c>
      <c r="X326" s="35">
        <f t="shared" si="103"/>
        <v>365354.36533514928</v>
      </c>
      <c r="Y326" s="32"/>
      <c r="Z326" s="32">
        <f t="shared" si="109"/>
        <v>316</v>
      </c>
      <c r="AA326" s="32">
        <f t="shared" si="104"/>
        <v>0</v>
      </c>
      <c r="AB326" s="32">
        <f t="shared" si="105"/>
        <v>0</v>
      </c>
      <c r="AC326" s="32">
        <f t="shared" si="106"/>
        <v>0</v>
      </c>
      <c r="AD326" s="32">
        <f t="shared" si="107"/>
        <v>459816.31869781087</v>
      </c>
    </row>
    <row r="327" spans="1:30" ht="15.75" thickBot="1" x14ac:dyDescent="0.3">
      <c r="A327" s="7">
        <v>317</v>
      </c>
      <c r="B327" s="14">
        <f t="shared" si="98"/>
        <v>14748558.172690747</v>
      </c>
      <c r="C327" s="19">
        <f t="shared" si="99"/>
        <v>387864.52915905754</v>
      </c>
      <c r="D327" s="14">
        <f t="shared" si="88"/>
        <v>98323.72115127166</v>
      </c>
      <c r="E327" s="15">
        <f t="shared" si="89"/>
        <v>289540.80800778588</v>
      </c>
      <c r="F327" s="17">
        <f>IF(time&lt;=30,1-(1-$F$3*time/30)^(1/12),1-(1-$F$3)^(1/12))</f>
        <v>5.1430128318229462E-3</v>
      </c>
      <c r="G327" s="16">
        <f t="shared" si="90"/>
        <v>74362.911842115267</v>
      </c>
      <c r="H327" s="14">
        <f t="shared" si="91"/>
        <v>6145.2325719544788</v>
      </c>
      <c r="I327" s="15">
        <f t="shared" si="92"/>
        <v>363903.71984990116</v>
      </c>
      <c r="J327" s="14">
        <f t="shared" si="93"/>
        <v>92178.488579317185</v>
      </c>
      <c r="K327" s="21">
        <f t="shared" si="94"/>
        <v>456082.20842921833</v>
      </c>
      <c r="M327" s="33">
        <f t="shared" si="100"/>
        <v>0</v>
      </c>
      <c r="N327" s="30">
        <f>(I-Service_Fee)/12*M327</f>
        <v>0</v>
      </c>
      <c r="O327" s="35">
        <f t="shared" si="95"/>
        <v>0</v>
      </c>
      <c r="P327" s="33">
        <f t="shared" si="108"/>
        <v>0</v>
      </c>
      <c r="Q327" s="30">
        <f>(I-Service_Fee)/12*P327</f>
        <v>0</v>
      </c>
      <c r="R327" s="34">
        <f t="shared" si="96"/>
        <v>0</v>
      </c>
      <c r="S327" s="33">
        <f t="shared" si="101"/>
        <v>0</v>
      </c>
      <c r="T327" s="30">
        <f>(I-Service_Fee)/12*S327</f>
        <v>0</v>
      </c>
      <c r="U327" s="35">
        <f t="shared" si="97"/>
        <v>0</v>
      </c>
      <c r="V327" s="34">
        <f t="shared" si="102"/>
        <v>14748558.17269071</v>
      </c>
      <c r="W327" s="30">
        <f>(I-Service_Fee)/12*V327</f>
        <v>92178.488579316923</v>
      </c>
      <c r="X327" s="35">
        <f t="shared" si="103"/>
        <v>363903.71984990116</v>
      </c>
      <c r="Y327" s="32"/>
      <c r="Z327" s="32">
        <f t="shared" si="109"/>
        <v>317</v>
      </c>
      <c r="AA327" s="32">
        <f t="shared" si="104"/>
        <v>0</v>
      </c>
      <c r="AB327" s="32">
        <f t="shared" si="105"/>
        <v>0</v>
      </c>
      <c r="AC327" s="32">
        <f t="shared" si="106"/>
        <v>0</v>
      </c>
      <c r="AD327" s="32">
        <f t="shared" si="107"/>
        <v>456082.2084292181</v>
      </c>
    </row>
    <row r="328" spans="1:30" ht="15.75" thickBot="1" x14ac:dyDescent="0.3">
      <c r="A328" s="7">
        <v>318</v>
      </c>
      <c r="B328" s="14">
        <f t="shared" si="98"/>
        <v>14384654.452840846</v>
      </c>
      <c r="C328" s="19">
        <f t="shared" si="99"/>
        <v>385869.73690858349</v>
      </c>
      <c r="D328" s="14">
        <f t="shared" si="88"/>
        <v>95897.696352272309</v>
      </c>
      <c r="E328" s="15">
        <f t="shared" si="89"/>
        <v>289972.0405563112</v>
      </c>
      <c r="F328" s="17">
        <f>IF(time&lt;=30,1-(1-$F$3*time/30)^(1/12),1-(1-$F$3)^(1/12))</f>
        <v>5.1430128318229462E-3</v>
      </c>
      <c r="G328" s="16">
        <f t="shared" si="90"/>
        <v>72489.13250684856</v>
      </c>
      <c r="H328" s="14">
        <f t="shared" si="91"/>
        <v>5993.6060220170193</v>
      </c>
      <c r="I328" s="15">
        <f t="shared" si="92"/>
        <v>362461.17306315975</v>
      </c>
      <c r="J328" s="14">
        <f t="shared" si="93"/>
        <v>89904.090330255291</v>
      </c>
      <c r="K328" s="21">
        <f t="shared" si="94"/>
        <v>452365.26339341502</v>
      </c>
      <c r="M328" s="33">
        <f t="shared" si="100"/>
        <v>0</v>
      </c>
      <c r="N328" s="30">
        <f>(I-Service_Fee)/12*M328</f>
        <v>0</v>
      </c>
      <c r="O328" s="35">
        <f t="shared" si="95"/>
        <v>0</v>
      </c>
      <c r="P328" s="33">
        <f t="shared" si="108"/>
        <v>0</v>
      </c>
      <c r="Q328" s="30">
        <f>(I-Service_Fee)/12*P328</f>
        <v>0</v>
      </c>
      <c r="R328" s="34">
        <f t="shared" si="96"/>
        <v>0</v>
      </c>
      <c r="S328" s="33">
        <f t="shared" si="101"/>
        <v>0</v>
      </c>
      <c r="T328" s="30">
        <f>(I-Service_Fee)/12*S328</f>
        <v>0</v>
      </c>
      <c r="U328" s="35">
        <f t="shared" si="97"/>
        <v>0</v>
      </c>
      <c r="V328" s="34">
        <f t="shared" si="102"/>
        <v>14384654.452840809</v>
      </c>
      <c r="W328" s="30">
        <f>(I-Service_Fee)/12*V328</f>
        <v>89904.090330255043</v>
      </c>
      <c r="X328" s="35">
        <f t="shared" si="103"/>
        <v>362461.17306315975</v>
      </c>
      <c r="Y328" s="32"/>
      <c r="Z328" s="32">
        <f t="shared" si="109"/>
        <v>318</v>
      </c>
      <c r="AA328" s="32">
        <f t="shared" si="104"/>
        <v>0</v>
      </c>
      <c r="AB328" s="32">
        <f t="shared" si="105"/>
        <v>0</v>
      </c>
      <c r="AC328" s="32">
        <f t="shared" si="106"/>
        <v>0</v>
      </c>
      <c r="AD328" s="32">
        <f t="shared" si="107"/>
        <v>452365.26339341479</v>
      </c>
    </row>
    <row r="329" spans="1:30" ht="15.75" thickBot="1" x14ac:dyDescent="0.3">
      <c r="A329" s="7">
        <v>319</v>
      </c>
      <c r="B329" s="14">
        <f t="shared" si="98"/>
        <v>14022193.279777687</v>
      </c>
      <c r="C329" s="19">
        <f t="shared" si="99"/>
        <v>383885.20390025055</v>
      </c>
      <c r="D329" s="14">
        <f t="shared" si="88"/>
        <v>93481.288531851256</v>
      </c>
      <c r="E329" s="15">
        <f t="shared" si="89"/>
        <v>290403.91536839929</v>
      </c>
      <c r="F329" s="17">
        <f>IF(time&lt;=30,1-(1-$F$3*time/30)^(1/12),1-(1-$F$3)^(1/12))</f>
        <v>5.1430128318229462E-3</v>
      </c>
      <c r="G329" s="16">
        <f t="shared" si="90"/>
        <v>70622.768905046833</v>
      </c>
      <c r="H329" s="14">
        <f t="shared" si="91"/>
        <v>5842.5805332407035</v>
      </c>
      <c r="I329" s="15">
        <f t="shared" si="92"/>
        <v>361026.6842734461</v>
      </c>
      <c r="J329" s="14">
        <f t="shared" si="93"/>
        <v>87638.707998610553</v>
      </c>
      <c r="K329" s="21">
        <f t="shared" si="94"/>
        <v>448665.39227205666</v>
      </c>
      <c r="M329" s="33">
        <f t="shared" si="100"/>
        <v>0</v>
      </c>
      <c r="N329" s="30">
        <f>(I-Service_Fee)/12*M329</f>
        <v>0</v>
      </c>
      <c r="O329" s="35">
        <f t="shared" si="95"/>
        <v>0</v>
      </c>
      <c r="P329" s="33">
        <f t="shared" si="108"/>
        <v>0</v>
      </c>
      <c r="Q329" s="30">
        <f>(I-Service_Fee)/12*P329</f>
        <v>0</v>
      </c>
      <c r="R329" s="34">
        <f t="shared" si="96"/>
        <v>0</v>
      </c>
      <c r="S329" s="33">
        <f t="shared" si="101"/>
        <v>0</v>
      </c>
      <c r="T329" s="30">
        <f>(I-Service_Fee)/12*S329</f>
        <v>0</v>
      </c>
      <c r="U329" s="35">
        <f t="shared" si="97"/>
        <v>0</v>
      </c>
      <c r="V329" s="34">
        <f t="shared" si="102"/>
        <v>14022193.27977765</v>
      </c>
      <c r="W329" s="30">
        <f>(I-Service_Fee)/12*V329</f>
        <v>87638.707998610305</v>
      </c>
      <c r="X329" s="35">
        <f t="shared" si="103"/>
        <v>361026.6842734461</v>
      </c>
      <c r="Y329" s="32"/>
      <c r="Z329" s="32">
        <f t="shared" si="109"/>
        <v>319</v>
      </c>
      <c r="AA329" s="32">
        <f t="shared" si="104"/>
        <v>0</v>
      </c>
      <c r="AB329" s="32">
        <f t="shared" si="105"/>
        <v>0</v>
      </c>
      <c r="AC329" s="32">
        <f t="shared" si="106"/>
        <v>0</v>
      </c>
      <c r="AD329" s="32">
        <f t="shared" si="107"/>
        <v>448665.39227205643</v>
      </c>
    </row>
    <row r="330" spans="1:30" ht="15.75" thickBot="1" x14ac:dyDescent="0.3">
      <c r="A330" s="7">
        <v>320</v>
      </c>
      <c r="B330" s="14">
        <f t="shared" si="98"/>
        <v>13661166.595504241</v>
      </c>
      <c r="C330" s="19">
        <f t="shared" si="99"/>
        <v>381910.87737064454</v>
      </c>
      <c r="D330" s="14">
        <f t="shared" si="88"/>
        <v>91074.443970028282</v>
      </c>
      <c r="E330" s="15">
        <f t="shared" si="89"/>
        <v>290836.43340061628</v>
      </c>
      <c r="F330" s="17">
        <f>IF(time&lt;=30,1-(1-$F$3*time/30)^(1/12),1-(1-$F$3)^(1/12))</f>
        <v>5.1430128318229462E-3</v>
      </c>
      <c r="G330" s="16">
        <f t="shared" si="90"/>
        <v>68763.77958940831</v>
      </c>
      <c r="H330" s="14">
        <f t="shared" si="91"/>
        <v>5692.1527481267667</v>
      </c>
      <c r="I330" s="15">
        <f t="shared" si="92"/>
        <v>359600.21299002459</v>
      </c>
      <c r="J330" s="14">
        <f t="shared" si="93"/>
        <v>85382.291221901512</v>
      </c>
      <c r="K330" s="21">
        <f t="shared" si="94"/>
        <v>444982.50421192613</v>
      </c>
      <c r="M330" s="33">
        <f t="shared" si="100"/>
        <v>0</v>
      </c>
      <c r="N330" s="30">
        <f>(I-Service_Fee)/12*M330</f>
        <v>0</v>
      </c>
      <c r="O330" s="35">
        <f t="shared" si="95"/>
        <v>0</v>
      </c>
      <c r="P330" s="33">
        <f t="shared" si="108"/>
        <v>0</v>
      </c>
      <c r="Q330" s="30">
        <f>(I-Service_Fee)/12*P330</f>
        <v>0</v>
      </c>
      <c r="R330" s="34">
        <f t="shared" si="96"/>
        <v>0</v>
      </c>
      <c r="S330" s="33">
        <f t="shared" si="101"/>
        <v>0</v>
      </c>
      <c r="T330" s="30">
        <f>(I-Service_Fee)/12*S330</f>
        <v>0</v>
      </c>
      <c r="U330" s="35">
        <f t="shared" si="97"/>
        <v>0</v>
      </c>
      <c r="V330" s="34">
        <f t="shared" si="102"/>
        <v>13661166.595504204</v>
      </c>
      <c r="W330" s="30">
        <f>(I-Service_Fee)/12*V330</f>
        <v>85382.291221901265</v>
      </c>
      <c r="X330" s="35">
        <f t="shared" si="103"/>
        <v>359600.21299002459</v>
      </c>
      <c r="Y330" s="32"/>
      <c r="Z330" s="32">
        <f t="shared" si="109"/>
        <v>320</v>
      </c>
      <c r="AA330" s="32">
        <f t="shared" si="104"/>
        <v>0</v>
      </c>
      <c r="AB330" s="32">
        <f t="shared" si="105"/>
        <v>0</v>
      </c>
      <c r="AC330" s="32">
        <f t="shared" si="106"/>
        <v>0</v>
      </c>
      <c r="AD330" s="32">
        <f t="shared" si="107"/>
        <v>444982.50421192584</v>
      </c>
    </row>
    <row r="331" spans="1:30" ht="15.75" thickBot="1" x14ac:dyDescent="0.3">
      <c r="A331" s="7">
        <v>321</v>
      </c>
      <c r="B331" s="14">
        <f t="shared" si="98"/>
        <v>13301566.382514216</v>
      </c>
      <c r="C331" s="19">
        <f t="shared" si="99"/>
        <v>379946.7048277146</v>
      </c>
      <c r="D331" s="14">
        <f t="shared" si="88"/>
        <v>88677.109216761441</v>
      </c>
      <c r="E331" s="15">
        <f t="shared" si="89"/>
        <v>291269.59561095317</v>
      </c>
      <c r="F331" s="17">
        <f>IF(time&lt;=30,1-(1-$F$3*time/30)^(1/12),1-(1-$F$3)^(1/12))</f>
        <v>5.1430128318229462E-3</v>
      </c>
      <c r="G331" s="16">
        <f t="shared" si="90"/>
        <v>66912.123320868326</v>
      </c>
      <c r="H331" s="14">
        <f t="shared" si="91"/>
        <v>5542.31932604759</v>
      </c>
      <c r="I331" s="15">
        <f t="shared" si="92"/>
        <v>358181.71893182152</v>
      </c>
      <c r="J331" s="14">
        <f t="shared" si="93"/>
        <v>83134.789890713844</v>
      </c>
      <c r="K331" s="21">
        <f t="shared" si="94"/>
        <v>441316.5088225354</v>
      </c>
      <c r="M331" s="33">
        <f t="shared" si="100"/>
        <v>0</v>
      </c>
      <c r="N331" s="30">
        <f>(I-Service_Fee)/12*M331</f>
        <v>0</v>
      </c>
      <c r="O331" s="35">
        <f t="shared" si="95"/>
        <v>0</v>
      </c>
      <c r="P331" s="33">
        <f t="shared" si="108"/>
        <v>0</v>
      </c>
      <c r="Q331" s="30">
        <f>(I-Service_Fee)/12*P331</f>
        <v>0</v>
      </c>
      <c r="R331" s="34">
        <f t="shared" si="96"/>
        <v>0</v>
      </c>
      <c r="S331" s="33">
        <f t="shared" si="101"/>
        <v>0</v>
      </c>
      <c r="T331" s="30">
        <f>(I-Service_Fee)/12*S331</f>
        <v>0</v>
      </c>
      <c r="U331" s="35">
        <f t="shared" si="97"/>
        <v>0</v>
      </c>
      <c r="V331" s="34">
        <f t="shared" si="102"/>
        <v>13301566.382514179</v>
      </c>
      <c r="W331" s="30">
        <f>(I-Service_Fee)/12*V331</f>
        <v>83134.789890713611</v>
      </c>
      <c r="X331" s="35">
        <f t="shared" si="103"/>
        <v>358181.71893182152</v>
      </c>
      <c r="Y331" s="32"/>
      <c r="Z331" s="32">
        <f t="shared" si="109"/>
        <v>321</v>
      </c>
      <c r="AA331" s="32">
        <f t="shared" si="104"/>
        <v>0</v>
      </c>
      <c r="AB331" s="32">
        <f t="shared" si="105"/>
        <v>0</v>
      </c>
      <c r="AC331" s="32">
        <f t="shared" si="106"/>
        <v>0</v>
      </c>
      <c r="AD331" s="32">
        <f t="shared" si="107"/>
        <v>441316.50882253516</v>
      </c>
    </row>
    <row r="332" spans="1:30" ht="15.75" thickBot="1" x14ac:dyDescent="0.3">
      <c r="A332" s="7">
        <v>322</v>
      </c>
      <c r="B332" s="14">
        <f t="shared" si="98"/>
        <v>12943384.663582394</v>
      </c>
      <c r="C332" s="19">
        <f t="shared" si="99"/>
        <v>377992.63404937688</v>
      </c>
      <c r="D332" s="14">
        <f t="shared" ref="D332:D370" si="110">B332*$C$6</f>
        <v>86289.231090549292</v>
      </c>
      <c r="E332" s="15">
        <f t="shared" ref="E332:E370" si="111">ABS(C332-D332)</f>
        <v>291703.40295882756</v>
      </c>
      <c r="F332" s="17">
        <f>IF(time&lt;=30,1-(1-$F$3*time/30)^(1/12),1-(1-$F$3)^(1/12))</f>
        <v>5.1430128318229462E-3</v>
      </c>
      <c r="G332" s="16">
        <f t="shared" ref="G332:G370" si="112">F332*(B332-E332)</f>
        <v>65067.759067520914</v>
      </c>
      <c r="H332" s="14">
        <f t="shared" ref="H332:H370" si="113">$C$8*B332/12</f>
        <v>5393.0769431593308</v>
      </c>
      <c r="I332" s="15">
        <f t="shared" ref="I332:I370" si="114">E332+G332</f>
        <v>356771.16202634847</v>
      </c>
      <c r="J332" s="14">
        <f t="shared" ref="J332:J370" si="115">D332-H332</f>
        <v>80896.154147389956</v>
      </c>
      <c r="K332" s="21">
        <f t="shared" ref="K332:K370" si="116">I332+J332</f>
        <v>437667.31617373845</v>
      </c>
      <c r="M332" s="33">
        <f t="shared" si="100"/>
        <v>0</v>
      </c>
      <c r="N332" s="30">
        <f>(I-Service_Fee)/12*M332</f>
        <v>0</v>
      </c>
      <c r="O332" s="35">
        <f t="shared" ref="O332:O370" si="117">MIN(M332,I332)</f>
        <v>0</v>
      </c>
      <c r="P332" s="33">
        <f t="shared" si="108"/>
        <v>0</v>
      </c>
      <c r="Q332" s="30">
        <f>(I-Service_Fee)/12*P332</f>
        <v>0</v>
      </c>
      <c r="R332" s="34">
        <f t="shared" ref="R332:R370" si="118">IF(M332-O332&gt;0,0,MIN(I332-O332,P332))</f>
        <v>0</v>
      </c>
      <c r="S332" s="33">
        <f t="shared" si="101"/>
        <v>0</v>
      </c>
      <c r="T332" s="30">
        <f>(I-Service_Fee)/12*S332</f>
        <v>0</v>
      </c>
      <c r="U332" s="35">
        <f t="shared" ref="U332:U370" si="119">IF(P332-R332&gt;0,0,MIN(I332-R332,S332))</f>
        <v>0</v>
      </c>
      <c r="V332" s="34">
        <f t="shared" si="102"/>
        <v>12943384.663582357</v>
      </c>
      <c r="W332" s="30">
        <f>(I-Service_Fee)/12*V332</f>
        <v>80896.154147389723</v>
      </c>
      <c r="X332" s="35">
        <f t="shared" si="103"/>
        <v>356771.16202634847</v>
      </c>
      <c r="Y332" s="32"/>
      <c r="Z332" s="32">
        <f t="shared" si="109"/>
        <v>322</v>
      </c>
      <c r="AA332" s="32">
        <f t="shared" si="104"/>
        <v>0</v>
      </c>
      <c r="AB332" s="32">
        <f t="shared" si="105"/>
        <v>0</v>
      </c>
      <c r="AC332" s="32">
        <f t="shared" si="106"/>
        <v>0</v>
      </c>
      <c r="AD332" s="32">
        <f t="shared" si="107"/>
        <v>437667.31617373822</v>
      </c>
    </row>
    <row r="333" spans="1:30" ht="15.75" thickBot="1" x14ac:dyDescent="0.3">
      <c r="A333" s="7">
        <v>323</v>
      </c>
      <c r="B333" s="14">
        <f t="shared" ref="B333:B370" si="120">B332-I332</f>
        <v>12586613.501556046</v>
      </c>
      <c r="C333" s="19">
        <f t="shared" ref="C333:C370" si="121">-PMT($C$6,$C$3-A332,B333,0)</f>
        <v>376048.61308212631</v>
      </c>
      <c r="D333" s="14">
        <f t="shared" si="110"/>
        <v>83910.756677040321</v>
      </c>
      <c r="E333" s="15">
        <f t="shared" si="111"/>
        <v>292137.856405086</v>
      </c>
      <c r="F333" s="17">
        <f>IF(time&lt;=30,1-(1-$F$3*time/30)^(1/12),1-(1-$F$3)^(1/12))</f>
        <v>5.1430128318229462E-3</v>
      </c>
      <c r="G333" s="16">
        <f t="shared" si="112"/>
        <v>63230.646003546077</v>
      </c>
      <c r="H333" s="14">
        <f t="shared" si="113"/>
        <v>5244.4222923150191</v>
      </c>
      <c r="I333" s="15">
        <f t="shared" si="114"/>
        <v>355368.50240863208</v>
      </c>
      <c r="J333" s="14">
        <f t="shared" si="115"/>
        <v>78666.334384725298</v>
      </c>
      <c r="K333" s="21">
        <f t="shared" si="116"/>
        <v>434034.83679335739</v>
      </c>
      <c r="M333" s="33">
        <f t="shared" ref="M333:M370" si="122">M332-O332</f>
        <v>0</v>
      </c>
      <c r="N333" s="30">
        <f>(I-Service_Fee)/12*M333</f>
        <v>0</v>
      </c>
      <c r="O333" s="35">
        <f t="shared" si="117"/>
        <v>0</v>
      </c>
      <c r="P333" s="33">
        <f t="shared" si="108"/>
        <v>0</v>
      </c>
      <c r="Q333" s="30">
        <f>(I-Service_Fee)/12*P333</f>
        <v>0</v>
      </c>
      <c r="R333" s="34">
        <f t="shared" si="118"/>
        <v>0</v>
      </c>
      <c r="S333" s="33">
        <f t="shared" ref="S333:S370" si="123">S332-U332</f>
        <v>0</v>
      </c>
      <c r="T333" s="30">
        <f>(I-Service_Fee)/12*S333</f>
        <v>0</v>
      </c>
      <c r="U333" s="35">
        <f t="shared" si="119"/>
        <v>0</v>
      </c>
      <c r="V333" s="34">
        <f t="shared" ref="V333:V370" si="124">V332-X332</f>
        <v>12586613.501556009</v>
      </c>
      <c r="W333" s="30">
        <f>(I-Service_Fee)/12*V333</f>
        <v>78666.334384725051</v>
      </c>
      <c r="X333" s="35">
        <f t="shared" ref="X333:X370" si="125">IF(S333-U333&gt;0,0,MIN(I333-U333,V333))</f>
        <v>355368.50240863208</v>
      </c>
      <c r="Y333" s="32"/>
      <c r="Z333" s="32">
        <f t="shared" si="109"/>
        <v>323</v>
      </c>
      <c r="AA333" s="32">
        <f t="shared" ref="AA333:AA370" si="126">SUM(N333:O333)</f>
        <v>0</v>
      </c>
      <c r="AB333" s="32">
        <f t="shared" ref="AB333:AB370" si="127">SUM(Q333:R333)</f>
        <v>0</v>
      </c>
      <c r="AC333" s="32">
        <f t="shared" ref="AC333:AC370" si="128">SUM(T333:U333)</f>
        <v>0</v>
      </c>
      <c r="AD333" s="32">
        <f t="shared" ref="AD333:AD370" si="129">SUM(W333:X333)</f>
        <v>434034.83679335716</v>
      </c>
    </row>
    <row r="334" spans="1:30" ht="15.75" thickBot="1" x14ac:dyDescent="0.3">
      <c r="A334" s="7">
        <v>324</v>
      </c>
      <c r="B334" s="14">
        <f t="shared" si="120"/>
        <v>12231244.999147415</v>
      </c>
      <c r="C334" s="19">
        <f t="shared" si="121"/>
        <v>374114.59023965581</v>
      </c>
      <c r="D334" s="14">
        <f t="shared" si="110"/>
        <v>81541.633327649441</v>
      </c>
      <c r="E334" s="15">
        <f t="shared" si="111"/>
        <v>292572.95691200637</v>
      </c>
      <c r="F334" s="17">
        <f>IF(time&lt;=30,1-(1-$F$3*time/30)^(1/12),1-(1-$F$3)^(1/12))</f>
        <v>5.1430128318229462E-3</v>
      </c>
      <c r="G334" s="16">
        <f t="shared" si="112"/>
        <v>61400.743508142565</v>
      </c>
      <c r="H334" s="14">
        <f t="shared" si="113"/>
        <v>5096.35208297809</v>
      </c>
      <c r="I334" s="15">
        <f t="shared" si="114"/>
        <v>353973.7004201489</v>
      </c>
      <c r="J334" s="14">
        <f t="shared" si="115"/>
        <v>76445.281244671351</v>
      </c>
      <c r="K334" s="21">
        <f t="shared" si="116"/>
        <v>430418.98166482022</v>
      </c>
      <c r="M334" s="33">
        <f t="shared" si="122"/>
        <v>0</v>
      </c>
      <c r="N334" s="30">
        <f>(I-Service_Fee)/12*M334</f>
        <v>0</v>
      </c>
      <c r="O334" s="35">
        <f t="shared" si="117"/>
        <v>0</v>
      </c>
      <c r="P334" s="33">
        <f t="shared" ref="P334:P370" si="130">P333-R333</f>
        <v>0</v>
      </c>
      <c r="Q334" s="30">
        <f>(I-Service_Fee)/12*P334</f>
        <v>0</v>
      </c>
      <c r="R334" s="34">
        <f t="shared" si="118"/>
        <v>0</v>
      </c>
      <c r="S334" s="33">
        <f t="shared" si="123"/>
        <v>0</v>
      </c>
      <c r="T334" s="30">
        <f>(I-Service_Fee)/12*S334</f>
        <v>0</v>
      </c>
      <c r="U334" s="35">
        <f t="shared" si="119"/>
        <v>0</v>
      </c>
      <c r="V334" s="34">
        <f t="shared" si="124"/>
        <v>12231244.999147378</v>
      </c>
      <c r="W334" s="30">
        <f>(I-Service_Fee)/12*V334</f>
        <v>76445.281244671103</v>
      </c>
      <c r="X334" s="35">
        <f t="shared" si="125"/>
        <v>353973.7004201489</v>
      </c>
      <c r="Y334" s="32"/>
      <c r="Z334" s="32">
        <f t="shared" ref="Z334:Z370" si="131">Z333+1</f>
        <v>324</v>
      </c>
      <c r="AA334" s="32">
        <f t="shared" si="126"/>
        <v>0</v>
      </c>
      <c r="AB334" s="32">
        <f t="shared" si="127"/>
        <v>0</v>
      </c>
      <c r="AC334" s="32">
        <f t="shared" si="128"/>
        <v>0</v>
      </c>
      <c r="AD334" s="32">
        <f t="shared" si="129"/>
        <v>430418.98166481999</v>
      </c>
    </row>
    <row r="335" spans="1:30" ht="15.75" thickBot="1" x14ac:dyDescent="0.3">
      <c r="A335" s="7">
        <v>325</v>
      </c>
      <c r="B335" s="14">
        <f t="shared" si="120"/>
        <v>11877271.298727266</v>
      </c>
      <c r="C335" s="19">
        <f t="shared" si="121"/>
        <v>372190.51410148107</v>
      </c>
      <c r="D335" s="14">
        <f t="shared" si="110"/>
        <v>79181.808658181777</v>
      </c>
      <c r="E335" s="15">
        <f t="shared" si="111"/>
        <v>293008.70544329926</v>
      </c>
      <c r="F335" s="17">
        <f>IF(time&lt;=30,1-(1-$F$3*time/30)^(1/12),1-(1-$F$3)^(1/12))</f>
        <v>5.1430128318229462E-3</v>
      </c>
      <c r="G335" s="16">
        <f t="shared" si="112"/>
        <v>59578.011164466006</v>
      </c>
      <c r="H335" s="14">
        <f t="shared" si="113"/>
        <v>4948.8630411363611</v>
      </c>
      <c r="I335" s="15">
        <f t="shared" si="114"/>
        <v>352586.71660776529</v>
      </c>
      <c r="J335" s="14">
        <f t="shared" si="115"/>
        <v>74232.945617045421</v>
      </c>
      <c r="K335" s="21">
        <f t="shared" si="116"/>
        <v>426819.66222481069</v>
      </c>
      <c r="M335" s="33">
        <f t="shared" si="122"/>
        <v>0</v>
      </c>
      <c r="N335" s="30">
        <f>(I-Service_Fee)/12*M335</f>
        <v>0</v>
      </c>
      <c r="O335" s="35">
        <f t="shared" si="117"/>
        <v>0</v>
      </c>
      <c r="P335" s="33">
        <f t="shared" si="130"/>
        <v>0</v>
      </c>
      <c r="Q335" s="30">
        <f>(I-Service_Fee)/12*P335</f>
        <v>0</v>
      </c>
      <c r="R335" s="34">
        <f t="shared" si="118"/>
        <v>0</v>
      </c>
      <c r="S335" s="33">
        <f t="shared" si="123"/>
        <v>0</v>
      </c>
      <c r="T335" s="30">
        <f>(I-Service_Fee)/12*S335</f>
        <v>0</v>
      </c>
      <c r="U335" s="35">
        <f t="shared" si="119"/>
        <v>0</v>
      </c>
      <c r="V335" s="34">
        <f t="shared" si="124"/>
        <v>11877271.298727229</v>
      </c>
      <c r="W335" s="30">
        <f>(I-Service_Fee)/12*V335</f>
        <v>74232.945617045174</v>
      </c>
      <c r="X335" s="35">
        <f t="shared" si="125"/>
        <v>352586.71660776529</v>
      </c>
      <c r="Y335" s="32"/>
      <c r="Z335" s="32">
        <f t="shared" si="131"/>
        <v>325</v>
      </c>
      <c r="AA335" s="32">
        <f t="shared" si="126"/>
        <v>0</v>
      </c>
      <c r="AB335" s="32">
        <f t="shared" si="127"/>
        <v>0</v>
      </c>
      <c r="AC335" s="32">
        <f t="shared" si="128"/>
        <v>0</v>
      </c>
      <c r="AD335" s="32">
        <f t="shared" si="129"/>
        <v>426819.66222481045</v>
      </c>
    </row>
    <row r="336" spans="1:30" ht="15.75" thickBot="1" x14ac:dyDescent="0.3">
      <c r="A336" s="7">
        <v>326</v>
      </c>
      <c r="B336" s="14">
        <f t="shared" si="120"/>
        <v>11524684.582119502</v>
      </c>
      <c r="C336" s="19">
        <f t="shared" si="121"/>
        <v>370276.33351157437</v>
      </c>
      <c r="D336" s="14">
        <f t="shared" si="110"/>
        <v>76831.230547463347</v>
      </c>
      <c r="E336" s="15">
        <f t="shared" si="111"/>
        <v>293445.10296411102</v>
      </c>
      <c r="F336" s="17">
        <f>IF(time&lt;=30,1-(1-$F$3*time/30)^(1/12),1-(1-$F$3)^(1/12))</f>
        <v>5.1430128318229462E-3</v>
      </c>
      <c r="G336" s="16">
        <f t="shared" si="112"/>
        <v>57762.408758572645</v>
      </c>
      <c r="H336" s="14">
        <f t="shared" si="113"/>
        <v>4801.9519092164592</v>
      </c>
      <c r="I336" s="15">
        <f t="shared" si="114"/>
        <v>351207.51172268367</v>
      </c>
      <c r="J336" s="14">
        <f t="shared" si="115"/>
        <v>72029.278638246891</v>
      </c>
      <c r="K336" s="21">
        <f t="shared" si="116"/>
        <v>423236.79036093055</v>
      </c>
      <c r="M336" s="33">
        <f t="shared" si="122"/>
        <v>0</v>
      </c>
      <c r="N336" s="30">
        <f>(I-Service_Fee)/12*M336</f>
        <v>0</v>
      </c>
      <c r="O336" s="35">
        <f t="shared" si="117"/>
        <v>0</v>
      </c>
      <c r="P336" s="33">
        <f t="shared" si="130"/>
        <v>0</v>
      </c>
      <c r="Q336" s="30">
        <f>(I-Service_Fee)/12*P336</f>
        <v>0</v>
      </c>
      <c r="R336" s="34">
        <f t="shared" si="118"/>
        <v>0</v>
      </c>
      <c r="S336" s="33">
        <f t="shared" si="123"/>
        <v>0</v>
      </c>
      <c r="T336" s="30">
        <f>(I-Service_Fee)/12*S336</f>
        <v>0</v>
      </c>
      <c r="U336" s="35">
        <f t="shared" si="119"/>
        <v>0</v>
      </c>
      <c r="V336" s="34">
        <f t="shared" si="124"/>
        <v>11524684.582119465</v>
      </c>
      <c r="W336" s="30">
        <f>(I-Service_Fee)/12*V336</f>
        <v>72029.278638246644</v>
      </c>
      <c r="X336" s="35">
        <f t="shared" si="125"/>
        <v>351207.51172268367</v>
      </c>
      <c r="Y336" s="32"/>
      <c r="Z336" s="32">
        <f t="shared" si="131"/>
        <v>326</v>
      </c>
      <c r="AA336" s="32">
        <f t="shared" si="126"/>
        <v>0</v>
      </c>
      <c r="AB336" s="32">
        <f t="shared" si="127"/>
        <v>0</v>
      </c>
      <c r="AC336" s="32">
        <f t="shared" si="128"/>
        <v>0</v>
      </c>
      <c r="AD336" s="32">
        <f t="shared" si="129"/>
        <v>423236.79036093032</v>
      </c>
    </row>
    <row r="337" spans="1:30" ht="15.75" thickBot="1" x14ac:dyDescent="0.3">
      <c r="A337" s="7">
        <v>327</v>
      </c>
      <c r="B337" s="14">
        <f t="shared" si="120"/>
        <v>11173477.070396818</v>
      </c>
      <c r="C337" s="19">
        <f t="shared" si="121"/>
        <v>368371.99757700402</v>
      </c>
      <c r="D337" s="14">
        <f t="shared" si="110"/>
        <v>74489.847135978795</v>
      </c>
      <c r="E337" s="15">
        <f t="shared" si="111"/>
        <v>293882.15044102521</v>
      </c>
      <c r="F337" s="17">
        <f>IF(time&lt;=30,1-(1-$F$3*time/30)^(1/12),1-(1-$F$3)^(1/12))</f>
        <v>5.1430128318229462E-3</v>
      </c>
      <c r="G337" s="16">
        <f t="shared" si="112"/>
        <v>55953.896278368389</v>
      </c>
      <c r="H337" s="14">
        <f t="shared" si="113"/>
        <v>4655.6154459986747</v>
      </c>
      <c r="I337" s="15">
        <f t="shared" si="114"/>
        <v>349836.04671939358</v>
      </c>
      <c r="J337" s="14">
        <f t="shared" si="115"/>
        <v>69834.231689980123</v>
      </c>
      <c r="K337" s="21">
        <f t="shared" si="116"/>
        <v>419670.27840937371</v>
      </c>
      <c r="M337" s="33">
        <f t="shared" si="122"/>
        <v>0</v>
      </c>
      <c r="N337" s="30">
        <f>(I-Service_Fee)/12*M337</f>
        <v>0</v>
      </c>
      <c r="O337" s="35">
        <f t="shared" si="117"/>
        <v>0</v>
      </c>
      <c r="P337" s="33">
        <f t="shared" si="130"/>
        <v>0</v>
      </c>
      <c r="Q337" s="30">
        <f>(I-Service_Fee)/12*P337</f>
        <v>0</v>
      </c>
      <c r="R337" s="34">
        <f t="shared" si="118"/>
        <v>0</v>
      </c>
      <c r="S337" s="33">
        <f t="shared" si="123"/>
        <v>0</v>
      </c>
      <c r="T337" s="30">
        <f>(I-Service_Fee)/12*S337</f>
        <v>0</v>
      </c>
      <c r="U337" s="35">
        <f t="shared" si="119"/>
        <v>0</v>
      </c>
      <c r="V337" s="34">
        <f t="shared" si="124"/>
        <v>11173477.070396781</v>
      </c>
      <c r="W337" s="30">
        <f>(I-Service_Fee)/12*V337</f>
        <v>69834.231689979875</v>
      </c>
      <c r="X337" s="35">
        <f t="shared" si="125"/>
        <v>349836.04671939358</v>
      </c>
      <c r="Y337" s="32"/>
      <c r="Z337" s="32">
        <f t="shared" si="131"/>
        <v>327</v>
      </c>
      <c r="AA337" s="32">
        <f t="shared" si="126"/>
        <v>0</v>
      </c>
      <c r="AB337" s="32">
        <f t="shared" si="127"/>
        <v>0</v>
      </c>
      <c r="AC337" s="32">
        <f t="shared" si="128"/>
        <v>0</v>
      </c>
      <c r="AD337" s="32">
        <f t="shared" si="129"/>
        <v>419670.27840937348</v>
      </c>
    </row>
    <row r="338" spans="1:30" ht="15.75" thickBot="1" x14ac:dyDescent="0.3">
      <c r="A338" s="7">
        <v>328</v>
      </c>
      <c r="B338" s="14">
        <f t="shared" si="120"/>
        <v>10823641.023677425</v>
      </c>
      <c r="C338" s="19">
        <f t="shared" si="121"/>
        <v>366477.45566658129</v>
      </c>
      <c r="D338" s="14">
        <f t="shared" si="110"/>
        <v>72157.606824516173</v>
      </c>
      <c r="E338" s="15">
        <f t="shared" si="111"/>
        <v>294319.84884206508</v>
      </c>
      <c r="F338" s="17">
        <f>IF(time&lt;=30,1-(1-$F$3*time/30)^(1/12),1-(1-$F$3)^(1/12))</f>
        <v>5.1430128318229462E-3</v>
      </c>
      <c r="G338" s="16">
        <f t="shared" si="112"/>
        <v>54152.433912563312</v>
      </c>
      <c r="H338" s="14">
        <f t="shared" si="113"/>
        <v>4509.8504265322608</v>
      </c>
      <c r="I338" s="15">
        <f t="shared" si="114"/>
        <v>348472.2827546284</v>
      </c>
      <c r="J338" s="14">
        <f t="shared" si="115"/>
        <v>67647.756397983918</v>
      </c>
      <c r="K338" s="21">
        <f t="shared" si="116"/>
        <v>416120.03915261233</v>
      </c>
      <c r="M338" s="33">
        <f t="shared" si="122"/>
        <v>0</v>
      </c>
      <c r="N338" s="30">
        <f>(I-Service_Fee)/12*M338</f>
        <v>0</v>
      </c>
      <c r="O338" s="35">
        <f t="shared" si="117"/>
        <v>0</v>
      </c>
      <c r="P338" s="33">
        <f t="shared" si="130"/>
        <v>0</v>
      </c>
      <c r="Q338" s="30">
        <f>(I-Service_Fee)/12*P338</f>
        <v>0</v>
      </c>
      <c r="R338" s="34">
        <f t="shared" si="118"/>
        <v>0</v>
      </c>
      <c r="S338" s="33">
        <f t="shared" si="123"/>
        <v>0</v>
      </c>
      <c r="T338" s="30">
        <f>(I-Service_Fee)/12*S338</f>
        <v>0</v>
      </c>
      <c r="U338" s="35">
        <f t="shared" si="119"/>
        <v>0</v>
      </c>
      <c r="V338" s="34">
        <f t="shared" si="124"/>
        <v>10823641.023677388</v>
      </c>
      <c r="W338" s="30">
        <f>(I-Service_Fee)/12*V338</f>
        <v>67647.75639798367</v>
      </c>
      <c r="X338" s="35">
        <f t="shared" si="125"/>
        <v>348472.2827546284</v>
      </c>
      <c r="Y338" s="32"/>
      <c r="Z338" s="32">
        <f t="shared" si="131"/>
        <v>328</v>
      </c>
      <c r="AA338" s="32">
        <f t="shared" si="126"/>
        <v>0</v>
      </c>
      <c r="AB338" s="32">
        <f t="shared" si="127"/>
        <v>0</v>
      </c>
      <c r="AC338" s="32">
        <f t="shared" si="128"/>
        <v>0</v>
      </c>
      <c r="AD338" s="32">
        <f t="shared" si="129"/>
        <v>416120.03915261209</v>
      </c>
    </row>
    <row r="339" spans="1:30" ht="15.75" thickBot="1" x14ac:dyDescent="0.3">
      <c r="A339" s="7">
        <v>329</v>
      </c>
      <c r="B339" s="14">
        <f t="shared" si="120"/>
        <v>10475168.740922797</v>
      </c>
      <c r="C339" s="19">
        <f t="shared" si="121"/>
        <v>364592.65740951418</v>
      </c>
      <c r="D339" s="14">
        <f t="shared" si="110"/>
        <v>69834.458272818651</v>
      </c>
      <c r="E339" s="15">
        <f t="shared" si="111"/>
        <v>294758.19913669553</v>
      </c>
      <c r="F339" s="17">
        <f>IF(time&lt;=30,1-(1-$F$3*time/30)^(1/12),1-(1-$F$3)^(1/12))</f>
        <v>5.1430128318229462E-3</v>
      </c>
      <c r="G339" s="16">
        <f t="shared" si="112"/>
        <v>52357.982049631515</v>
      </c>
      <c r="H339" s="14">
        <f t="shared" si="113"/>
        <v>4364.6536420511657</v>
      </c>
      <c r="I339" s="15">
        <f t="shared" si="114"/>
        <v>347116.18118632707</v>
      </c>
      <c r="J339" s="14">
        <f t="shared" si="115"/>
        <v>65469.804630767481</v>
      </c>
      <c r="K339" s="21">
        <f t="shared" si="116"/>
        <v>412585.98581709457</v>
      </c>
      <c r="M339" s="33">
        <f t="shared" si="122"/>
        <v>0</v>
      </c>
      <c r="N339" s="30">
        <f>(I-Service_Fee)/12*M339</f>
        <v>0</v>
      </c>
      <c r="O339" s="35">
        <f t="shared" si="117"/>
        <v>0</v>
      </c>
      <c r="P339" s="33">
        <f t="shared" si="130"/>
        <v>0</v>
      </c>
      <c r="Q339" s="30">
        <f>(I-Service_Fee)/12*P339</f>
        <v>0</v>
      </c>
      <c r="R339" s="34">
        <f t="shared" si="118"/>
        <v>0</v>
      </c>
      <c r="S339" s="33">
        <f t="shared" si="123"/>
        <v>0</v>
      </c>
      <c r="T339" s="30">
        <f>(I-Service_Fee)/12*S339</f>
        <v>0</v>
      </c>
      <c r="U339" s="35">
        <f t="shared" si="119"/>
        <v>0</v>
      </c>
      <c r="V339" s="34">
        <f t="shared" si="124"/>
        <v>10475168.74092276</v>
      </c>
      <c r="W339" s="30">
        <f>(I-Service_Fee)/12*V339</f>
        <v>65469.804630767248</v>
      </c>
      <c r="X339" s="35">
        <f t="shared" si="125"/>
        <v>347116.18118632707</v>
      </c>
      <c r="Y339" s="32"/>
      <c r="Z339" s="32">
        <f t="shared" si="131"/>
        <v>329</v>
      </c>
      <c r="AA339" s="32">
        <f t="shared" si="126"/>
        <v>0</v>
      </c>
      <c r="AB339" s="32">
        <f t="shared" si="127"/>
        <v>0</v>
      </c>
      <c r="AC339" s="32">
        <f t="shared" si="128"/>
        <v>0</v>
      </c>
      <c r="AD339" s="32">
        <f t="shared" si="129"/>
        <v>412585.98581709433</v>
      </c>
    </row>
    <row r="340" spans="1:30" ht="15.75" thickBot="1" x14ac:dyDescent="0.3">
      <c r="A340" s="7">
        <v>330</v>
      </c>
      <c r="B340" s="14">
        <f t="shared" si="120"/>
        <v>10128052.55973647</v>
      </c>
      <c r="C340" s="19">
        <f t="shared" si="121"/>
        <v>362717.55269406864</v>
      </c>
      <c r="D340" s="14">
        <f t="shared" si="110"/>
        <v>67520.350398243143</v>
      </c>
      <c r="E340" s="15">
        <f t="shared" si="111"/>
        <v>295197.20229582547</v>
      </c>
      <c r="F340" s="17">
        <f>IF(time&lt;=30,1-(1-$F$3*time/30)^(1/12),1-(1-$F$3)^(1/12))</f>
        <v>5.1430128318229462E-3</v>
      </c>
      <c r="G340" s="16">
        <f t="shared" si="112"/>
        <v>50570.501276776238</v>
      </c>
      <c r="H340" s="14">
        <f t="shared" si="113"/>
        <v>4220.0218998901955</v>
      </c>
      <c r="I340" s="15">
        <f t="shared" si="114"/>
        <v>345767.70357260172</v>
      </c>
      <c r="J340" s="14">
        <f t="shared" si="115"/>
        <v>63300.328498352945</v>
      </c>
      <c r="K340" s="21">
        <f t="shared" si="116"/>
        <v>409068.03207095468</v>
      </c>
      <c r="M340" s="33">
        <f t="shared" si="122"/>
        <v>0</v>
      </c>
      <c r="N340" s="30">
        <f>(I-Service_Fee)/12*M340</f>
        <v>0</v>
      </c>
      <c r="O340" s="35">
        <f t="shared" si="117"/>
        <v>0</v>
      </c>
      <c r="P340" s="33">
        <f t="shared" si="130"/>
        <v>0</v>
      </c>
      <c r="Q340" s="30">
        <f>(I-Service_Fee)/12*P340</f>
        <v>0</v>
      </c>
      <c r="R340" s="34">
        <f t="shared" si="118"/>
        <v>0</v>
      </c>
      <c r="S340" s="33">
        <f t="shared" si="123"/>
        <v>0</v>
      </c>
      <c r="T340" s="30">
        <f>(I-Service_Fee)/12*S340</f>
        <v>0</v>
      </c>
      <c r="U340" s="35">
        <f t="shared" si="119"/>
        <v>0</v>
      </c>
      <c r="V340" s="34">
        <f t="shared" si="124"/>
        <v>10128052.559736433</v>
      </c>
      <c r="W340" s="30">
        <f>(I-Service_Fee)/12*V340</f>
        <v>63300.328498352697</v>
      </c>
      <c r="X340" s="35">
        <f t="shared" si="125"/>
        <v>345767.70357260172</v>
      </c>
      <c r="Y340" s="32"/>
      <c r="Z340" s="32">
        <f t="shared" si="131"/>
        <v>330</v>
      </c>
      <c r="AA340" s="32">
        <f t="shared" si="126"/>
        <v>0</v>
      </c>
      <c r="AB340" s="32">
        <f t="shared" si="127"/>
        <v>0</v>
      </c>
      <c r="AC340" s="32">
        <f t="shared" si="128"/>
        <v>0</v>
      </c>
      <c r="AD340" s="32">
        <f t="shared" si="129"/>
        <v>409068.03207095445</v>
      </c>
    </row>
    <row r="341" spans="1:30" ht="15.75" thickBot="1" x14ac:dyDescent="0.3">
      <c r="A341" s="7">
        <v>331</v>
      </c>
      <c r="B341" s="14">
        <f t="shared" si="120"/>
        <v>9782284.8561638687</v>
      </c>
      <c r="C341" s="19">
        <f t="shared" si="121"/>
        <v>360852.09166623565</v>
      </c>
      <c r="D341" s="14">
        <f t="shared" si="110"/>
        <v>65215.232374425796</v>
      </c>
      <c r="E341" s="15">
        <f t="shared" si="111"/>
        <v>295636.85929180984</v>
      </c>
      <c r="F341" s="17">
        <f>IF(time&lt;=30,1-(1-$F$3*time/30)^(1/12),1-(1-$F$3)^(1/12))</f>
        <v>5.1430128318229462E-3</v>
      </c>
      <c r="G341" s="16">
        <f t="shared" si="112"/>
        <v>48789.952378900445</v>
      </c>
      <c r="H341" s="14">
        <f t="shared" si="113"/>
        <v>4075.9520234016122</v>
      </c>
      <c r="I341" s="15">
        <f t="shared" si="114"/>
        <v>344426.81167071027</v>
      </c>
      <c r="J341" s="14">
        <f t="shared" si="115"/>
        <v>61139.280351024187</v>
      </c>
      <c r="K341" s="21">
        <f t="shared" si="116"/>
        <v>405566.09202173445</v>
      </c>
      <c r="M341" s="33">
        <f t="shared" si="122"/>
        <v>0</v>
      </c>
      <c r="N341" s="30">
        <f>(I-Service_Fee)/12*M341</f>
        <v>0</v>
      </c>
      <c r="O341" s="35">
        <f t="shared" si="117"/>
        <v>0</v>
      </c>
      <c r="P341" s="33">
        <f t="shared" si="130"/>
        <v>0</v>
      </c>
      <c r="Q341" s="30">
        <f>(I-Service_Fee)/12*P341</f>
        <v>0</v>
      </c>
      <c r="R341" s="34">
        <f t="shared" si="118"/>
        <v>0</v>
      </c>
      <c r="S341" s="33">
        <f t="shared" si="123"/>
        <v>0</v>
      </c>
      <c r="T341" s="30">
        <f>(I-Service_Fee)/12*S341</f>
        <v>0</v>
      </c>
      <c r="U341" s="35">
        <f t="shared" si="119"/>
        <v>0</v>
      </c>
      <c r="V341" s="34">
        <f t="shared" si="124"/>
        <v>9782284.8561638314</v>
      </c>
      <c r="W341" s="30">
        <f>(I-Service_Fee)/12*V341</f>
        <v>61139.280351023939</v>
      </c>
      <c r="X341" s="35">
        <f t="shared" si="125"/>
        <v>344426.81167071027</v>
      </c>
      <c r="Y341" s="32"/>
      <c r="Z341" s="32">
        <f t="shared" si="131"/>
        <v>331</v>
      </c>
      <c r="AA341" s="32">
        <f t="shared" si="126"/>
        <v>0</v>
      </c>
      <c r="AB341" s="32">
        <f t="shared" si="127"/>
        <v>0</v>
      </c>
      <c r="AC341" s="32">
        <f t="shared" si="128"/>
        <v>0</v>
      </c>
      <c r="AD341" s="32">
        <f t="shared" si="129"/>
        <v>405566.09202173422</v>
      </c>
    </row>
    <row r="342" spans="1:30" ht="15.75" thickBot="1" x14ac:dyDescent="0.3">
      <c r="A342" s="7">
        <v>332</v>
      </c>
      <c r="B342" s="14">
        <f t="shared" si="120"/>
        <v>9437858.0444931593</v>
      </c>
      <c r="C342" s="19">
        <f t="shared" si="121"/>
        <v>358996.22472840606</v>
      </c>
      <c r="D342" s="14">
        <f t="shared" si="110"/>
        <v>62919.053629954396</v>
      </c>
      <c r="E342" s="15">
        <f t="shared" si="111"/>
        <v>296077.17109845165</v>
      </c>
      <c r="F342" s="17">
        <f>IF(time&lt;=30,1-(1-$F$3*time/30)^(1/12),1-(1-$F$3)^(1/12))</f>
        <v>5.1430128318229462E-3</v>
      </c>
      <c r="G342" s="16">
        <f t="shared" si="112"/>
        <v>47016.296337582557</v>
      </c>
      <c r="H342" s="14">
        <f t="shared" si="113"/>
        <v>3932.4408518721498</v>
      </c>
      <c r="I342" s="15">
        <f t="shared" si="114"/>
        <v>343093.46743603423</v>
      </c>
      <c r="J342" s="14">
        <f t="shared" si="115"/>
        <v>58986.61277808225</v>
      </c>
      <c r="K342" s="21">
        <f t="shared" si="116"/>
        <v>402080.08021411649</v>
      </c>
      <c r="M342" s="33">
        <f t="shared" si="122"/>
        <v>0</v>
      </c>
      <c r="N342" s="30">
        <f>(I-Service_Fee)/12*M342</f>
        <v>0</v>
      </c>
      <c r="O342" s="35">
        <f t="shared" si="117"/>
        <v>0</v>
      </c>
      <c r="P342" s="33">
        <f t="shared" si="130"/>
        <v>0</v>
      </c>
      <c r="Q342" s="30">
        <f>(I-Service_Fee)/12*P342</f>
        <v>0</v>
      </c>
      <c r="R342" s="34">
        <f t="shared" si="118"/>
        <v>0</v>
      </c>
      <c r="S342" s="33">
        <f t="shared" si="123"/>
        <v>0</v>
      </c>
      <c r="T342" s="30">
        <f>(I-Service_Fee)/12*S342</f>
        <v>0</v>
      </c>
      <c r="U342" s="35">
        <f t="shared" si="119"/>
        <v>0</v>
      </c>
      <c r="V342" s="34">
        <f t="shared" si="124"/>
        <v>9437858.044493122</v>
      </c>
      <c r="W342" s="30">
        <f>(I-Service_Fee)/12*V342</f>
        <v>58986.61277808201</v>
      </c>
      <c r="X342" s="35">
        <f t="shared" si="125"/>
        <v>343093.46743603423</v>
      </c>
      <c r="Y342" s="32"/>
      <c r="Z342" s="32">
        <f t="shared" si="131"/>
        <v>332</v>
      </c>
      <c r="AA342" s="32">
        <f t="shared" si="126"/>
        <v>0</v>
      </c>
      <c r="AB342" s="32">
        <f t="shared" si="127"/>
        <v>0</v>
      </c>
      <c r="AC342" s="32">
        <f t="shared" si="128"/>
        <v>0</v>
      </c>
      <c r="AD342" s="32">
        <f t="shared" si="129"/>
        <v>402080.08021411626</v>
      </c>
    </row>
    <row r="343" spans="1:30" ht="15.75" thickBot="1" x14ac:dyDescent="0.3">
      <c r="A343" s="7">
        <v>333</v>
      </c>
      <c r="B343" s="14">
        <f t="shared" si="120"/>
        <v>9094764.577057125</v>
      </c>
      <c r="C343" s="19">
        <f t="shared" si="121"/>
        <v>357149.90253805189</v>
      </c>
      <c r="D343" s="14">
        <f t="shared" si="110"/>
        <v>60631.763847047507</v>
      </c>
      <c r="E343" s="15">
        <f t="shared" si="111"/>
        <v>296518.13869100437</v>
      </c>
      <c r="F343" s="17">
        <f>IF(time&lt;=30,1-(1-$F$3*time/30)^(1/12),1-(1-$F$3)^(1/12))</f>
        <v>5.1430128318229462E-3</v>
      </c>
      <c r="G343" s="16">
        <f t="shared" si="112"/>
        <v>45249.494330057496</v>
      </c>
      <c r="H343" s="14">
        <f t="shared" si="113"/>
        <v>3789.4852404404687</v>
      </c>
      <c r="I343" s="15">
        <f t="shared" si="114"/>
        <v>341767.63302106189</v>
      </c>
      <c r="J343" s="14">
        <f t="shared" si="115"/>
        <v>56842.27860660704</v>
      </c>
      <c r="K343" s="21">
        <f t="shared" si="116"/>
        <v>398609.91162766895</v>
      </c>
      <c r="M343" s="33">
        <f t="shared" si="122"/>
        <v>0</v>
      </c>
      <c r="N343" s="30">
        <f>(I-Service_Fee)/12*M343</f>
        <v>0</v>
      </c>
      <c r="O343" s="35">
        <f t="shared" si="117"/>
        <v>0</v>
      </c>
      <c r="P343" s="33">
        <f t="shared" si="130"/>
        <v>0</v>
      </c>
      <c r="Q343" s="30">
        <f>(I-Service_Fee)/12*P343</f>
        <v>0</v>
      </c>
      <c r="R343" s="34">
        <f t="shared" si="118"/>
        <v>0</v>
      </c>
      <c r="S343" s="33">
        <f t="shared" si="123"/>
        <v>0</v>
      </c>
      <c r="T343" s="30">
        <f>(I-Service_Fee)/12*S343</f>
        <v>0</v>
      </c>
      <c r="U343" s="35">
        <f t="shared" si="119"/>
        <v>0</v>
      </c>
      <c r="V343" s="34">
        <f t="shared" si="124"/>
        <v>9094764.5770570878</v>
      </c>
      <c r="W343" s="30">
        <f>(I-Service_Fee)/12*V343</f>
        <v>56842.278606606793</v>
      </c>
      <c r="X343" s="35">
        <f t="shared" si="125"/>
        <v>341767.63302106189</v>
      </c>
      <c r="Y343" s="32"/>
      <c r="Z343" s="32">
        <f t="shared" si="131"/>
        <v>333</v>
      </c>
      <c r="AA343" s="32">
        <f t="shared" si="126"/>
        <v>0</v>
      </c>
      <c r="AB343" s="32">
        <f t="shared" si="127"/>
        <v>0</v>
      </c>
      <c r="AC343" s="32">
        <f t="shared" si="128"/>
        <v>0</v>
      </c>
      <c r="AD343" s="32">
        <f t="shared" si="129"/>
        <v>398609.91162766865</v>
      </c>
    </row>
    <row r="344" spans="1:30" ht="15.75" thickBot="1" x14ac:dyDescent="0.3">
      <c r="A344" s="7">
        <v>334</v>
      </c>
      <c r="B344" s="14">
        <f t="shared" si="120"/>
        <v>8752996.9440360628</v>
      </c>
      <c r="C344" s="19">
        <f t="shared" si="121"/>
        <v>355313.07600641437</v>
      </c>
      <c r="D344" s="14">
        <f t="shared" si="110"/>
        <v>58353.312960240422</v>
      </c>
      <c r="E344" s="15">
        <f t="shared" si="111"/>
        <v>296959.76304617396</v>
      </c>
      <c r="F344" s="17">
        <f>IF(time&lt;=30,1-(1-$F$3*time/30)^(1/12),1-(1-$F$3)^(1/12))</f>
        <v>5.1430128318229462E-3</v>
      </c>
      <c r="G344" s="16">
        <f t="shared" si="112"/>
        <v>43489.507728202938</v>
      </c>
      <c r="H344" s="14">
        <f t="shared" si="113"/>
        <v>3647.0820600150259</v>
      </c>
      <c r="I344" s="15">
        <f t="shared" si="114"/>
        <v>340449.27077437693</v>
      </c>
      <c r="J344" s="14">
        <f t="shared" si="115"/>
        <v>54706.230900225397</v>
      </c>
      <c r="K344" s="21">
        <f t="shared" si="116"/>
        <v>395155.50167460233</v>
      </c>
      <c r="M344" s="33">
        <f t="shared" si="122"/>
        <v>0</v>
      </c>
      <c r="N344" s="30">
        <f>(I-Service_Fee)/12*M344</f>
        <v>0</v>
      </c>
      <c r="O344" s="35">
        <f t="shared" si="117"/>
        <v>0</v>
      </c>
      <c r="P344" s="33">
        <f t="shared" si="130"/>
        <v>0</v>
      </c>
      <c r="Q344" s="30">
        <f>(I-Service_Fee)/12*P344</f>
        <v>0</v>
      </c>
      <c r="R344" s="34">
        <f t="shared" si="118"/>
        <v>0</v>
      </c>
      <c r="S344" s="33">
        <f t="shared" si="123"/>
        <v>0</v>
      </c>
      <c r="T344" s="30">
        <f>(I-Service_Fee)/12*S344</f>
        <v>0</v>
      </c>
      <c r="U344" s="35">
        <f t="shared" si="119"/>
        <v>0</v>
      </c>
      <c r="V344" s="34">
        <f t="shared" si="124"/>
        <v>8752996.9440360256</v>
      </c>
      <c r="W344" s="30">
        <f>(I-Service_Fee)/12*V344</f>
        <v>54706.230900225157</v>
      </c>
      <c r="X344" s="35">
        <f t="shared" si="125"/>
        <v>340449.27077437693</v>
      </c>
      <c r="Y344" s="32"/>
      <c r="Z344" s="32">
        <f t="shared" si="131"/>
        <v>334</v>
      </c>
      <c r="AA344" s="32">
        <f t="shared" si="126"/>
        <v>0</v>
      </c>
      <c r="AB344" s="32">
        <f t="shared" si="127"/>
        <v>0</v>
      </c>
      <c r="AC344" s="32">
        <f t="shared" si="128"/>
        <v>0</v>
      </c>
      <c r="AD344" s="32">
        <f t="shared" si="129"/>
        <v>395155.5016746021</v>
      </c>
    </row>
    <row r="345" spans="1:30" ht="15.75" thickBot="1" x14ac:dyDescent="0.3">
      <c r="A345" s="7">
        <v>335</v>
      </c>
      <c r="B345" s="14">
        <f t="shared" si="120"/>
        <v>8412547.6732616853</v>
      </c>
      <c r="C345" s="19">
        <f t="shared" si="121"/>
        <v>353485.69629719888</v>
      </c>
      <c r="D345" s="14">
        <f t="shared" si="110"/>
        <v>56083.651155077903</v>
      </c>
      <c r="E345" s="15">
        <f t="shared" si="111"/>
        <v>297402.04514212097</v>
      </c>
      <c r="F345" s="17">
        <f>IF(time&lt;=30,1-(1-$F$3*time/30)^(1/12),1-(1-$F$3)^(1/12))</f>
        <v>5.1430128318229462E-3</v>
      </c>
      <c r="G345" s="16">
        <f t="shared" si="112"/>
        <v>41736.298097530802</v>
      </c>
      <c r="H345" s="14">
        <f t="shared" si="113"/>
        <v>3505.228197192369</v>
      </c>
      <c r="I345" s="15">
        <f t="shared" si="114"/>
        <v>339138.34323965176</v>
      </c>
      <c r="J345" s="14">
        <f t="shared" si="115"/>
        <v>52578.422957885537</v>
      </c>
      <c r="K345" s="21">
        <f t="shared" si="116"/>
        <v>391716.7661975373</v>
      </c>
      <c r="M345" s="33">
        <f t="shared" si="122"/>
        <v>0</v>
      </c>
      <c r="N345" s="30">
        <f>(I-Service_Fee)/12*M345</f>
        <v>0</v>
      </c>
      <c r="O345" s="35">
        <f t="shared" si="117"/>
        <v>0</v>
      </c>
      <c r="P345" s="33">
        <f t="shared" si="130"/>
        <v>0</v>
      </c>
      <c r="Q345" s="30">
        <f>(I-Service_Fee)/12*P345</f>
        <v>0</v>
      </c>
      <c r="R345" s="34">
        <f t="shared" si="118"/>
        <v>0</v>
      </c>
      <c r="S345" s="33">
        <f t="shared" si="123"/>
        <v>0</v>
      </c>
      <c r="T345" s="30">
        <f>(I-Service_Fee)/12*S345</f>
        <v>0</v>
      </c>
      <c r="U345" s="35">
        <f t="shared" si="119"/>
        <v>0</v>
      </c>
      <c r="V345" s="34">
        <f t="shared" si="124"/>
        <v>8412547.673261648</v>
      </c>
      <c r="W345" s="30">
        <f>(I-Service_Fee)/12*V345</f>
        <v>52578.422957885297</v>
      </c>
      <c r="X345" s="35">
        <f t="shared" si="125"/>
        <v>339138.34323965176</v>
      </c>
      <c r="Y345" s="32"/>
      <c r="Z345" s="32">
        <f t="shared" si="131"/>
        <v>335</v>
      </c>
      <c r="AA345" s="32">
        <f t="shared" si="126"/>
        <v>0</v>
      </c>
      <c r="AB345" s="32">
        <f t="shared" si="127"/>
        <v>0</v>
      </c>
      <c r="AC345" s="32">
        <f t="shared" si="128"/>
        <v>0</v>
      </c>
      <c r="AD345" s="32">
        <f t="shared" si="129"/>
        <v>391716.76619753707</v>
      </c>
    </row>
    <row r="346" spans="1:30" ht="15.75" thickBot="1" x14ac:dyDescent="0.3">
      <c r="A346" s="7">
        <v>336</v>
      </c>
      <c r="B346" s="14">
        <f t="shared" si="120"/>
        <v>8073409.3300220333</v>
      </c>
      <c r="C346" s="19">
        <f t="shared" si="121"/>
        <v>351667.71482527646</v>
      </c>
      <c r="D346" s="14">
        <f t="shared" si="110"/>
        <v>53822.728866813559</v>
      </c>
      <c r="E346" s="15">
        <f t="shared" si="111"/>
        <v>297844.98595846293</v>
      </c>
      <c r="F346" s="17">
        <f>IF(time&lt;=30,1-(1-$F$3*time/30)^(1/12),1-(1-$F$3)^(1/12))</f>
        <v>5.1430128318229462E-3</v>
      </c>
      <c r="G346" s="16">
        <f t="shared" si="112"/>
        <v>39989.827196183913</v>
      </c>
      <c r="H346" s="14">
        <f t="shared" si="113"/>
        <v>3363.9205541758474</v>
      </c>
      <c r="I346" s="15">
        <f t="shared" si="114"/>
        <v>337834.81315464684</v>
      </c>
      <c r="J346" s="14">
        <f t="shared" si="115"/>
        <v>50458.80831263771</v>
      </c>
      <c r="K346" s="21">
        <f t="shared" si="116"/>
        <v>388293.62146728457</v>
      </c>
      <c r="M346" s="33">
        <f t="shared" si="122"/>
        <v>0</v>
      </c>
      <c r="N346" s="30">
        <f>(I-Service_Fee)/12*M346</f>
        <v>0</v>
      </c>
      <c r="O346" s="35">
        <f t="shared" si="117"/>
        <v>0</v>
      </c>
      <c r="P346" s="33">
        <f t="shared" si="130"/>
        <v>0</v>
      </c>
      <c r="Q346" s="30">
        <f>(I-Service_Fee)/12*P346</f>
        <v>0</v>
      </c>
      <c r="R346" s="34">
        <f t="shared" si="118"/>
        <v>0</v>
      </c>
      <c r="S346" s="33">
        <f t="shared" si="123"/>
        <v>0</v>
      </c>
      <c r="T346" s="30">
        <f>(I-Service_Fee)/12*S346</f>
        <v>0</v>
      </c>
      <c r="U346" s="35">
        <f t="shared" si="119"/>
        <v>0</v>
      </c>
      <c r="V346" s="34">
        <f t="shared" si="124"/>
        <v>8073409.3300219961</v>
      </c>
      <c r="W346" s="30">
        <f>(I-Service_Fee)/12*V346</f>
        <v>50458.808312637469</v>
      </c>
      <c r="X346" s="35">
        <f t="shared" si="125"/>
        <v>337834.81315464684</v>
      </c>
      <c r="Y346" s="32"/>
      <c r="Z346" s="32">
        <f t="shared" si="131"/>
        <v>336</v>
      </c>
      <c r="AA346" s="32">
        <f t="shared" si="126"/>
        <v>0</v>
      </c>
      <c r="AB346" s="32">
        <f t="shared" si="127"/>
        <v>0</v>
      </c>
      <c r="AC346" s="32">
        <f t="shared" si="128"/>
        <v>0</v>
      </c>
      <c r="AD346" s="32">
        <f t="shared" si="129"/>
        <v>388293.62146728428</v>
      </c>
    </row>
    <row r="347" spans="1:30" ht="15.75" thickBot="1" x14ac:dyDescent="0.3">
      <c r="A347" s="7">
        <v>337</v>
      </c>
      <c r="B347" s="14">
        <f t="shared" si="120"/>
        <v>7735574.5168673862</v>
      </c>
      <c r="C347" s="19">
        <f t="shared" si="121"/>
        <v>349859.08325539221</v>
      </c>
      <c r="D347" s="14">
        <f t="shared" si="110"/>
        <v>51570.496779115914</v>
      </c>
      <c r="E347" s="15">
        <f t="shared" si="111"/>
        <v>298288.58647627628</v>
      </c>
      <c r="F347" s="17">
        <f>IF(time&lt;=30,1-(1-$F$3*time/30)^(1/12),1-(1-$F$3)^(1/12))</f>
        <v>5.1430128318229462E-3</v>
      </c>
      <c r="G347" s="16">
        <f t="shared" si="112"/>
        <v>38250.056973937739</v>
      </c>
      <c r="H347" s="14">
        <f t="shared" si="113"/>
        <v>3223.1560486947442</v>
      </c>
      <c r="I347" s="15">
        <f t="shared" si="114"/>
        <v>336538.643450214</v>
      </c>
      <c r="J347" s="14">
        <f t="shared" si="115"/>
        <v>48347.340730421172</v>
      </c>
      <c r="K347" s="21">
        <f t="shared" si="116"/>
        <v>384885.98418063519</v>
      </c>
      <c r="M347" s="33">
        <f t="shared" si="122"/>
        <v>0</v>
      </c>
      <c r="N347" s="30">
        <f>(I-Service_Fee)/12*M347</f>
        <v>0</v>
      </c>
      <c r="O347" s="35">
        <f t="shared" si="117"/>
        <v>0</v>
      </c>
      <c r="P347" s="33">
        <f t="shared" si="130"/>
        <v>0</v>
      </c>
      <c r="Q347" s="30">
        <f>(I-Service_Fee)/12*P347</f>
        <v>0</v>
      </c>
      <c r="R347" s="34">
        <f t="shared" si="118"/>
        <v>0</v>
      </c>
      <c r="S347" s="33">
        <f t="shared" si="123"/>
        <v>0</v>
      </c>
      <c r="T347" s="30">
        <f>(I-Service_Fee)/12*S347</f>
        <v>0</v>
      </c>
      <c r="U347" s="35">
        <f t="shared" si="119"/>
        <v>0</v>
      </c>
      <c r="V347" s="34">
        <f t="shared" si="124"/>
        <v>7735574.5168673489</v>
      </c>
      <c r="W347" s="30">
        <f>(I-Service_Fee)/12*V347</f>
        <v>48347.340730420925</v>
      </c>
      <c r="X347" s="35">
        <f t="shared" si="125"/>
        <v>336538.643450214</v>
      </c>
      <c r="Y347" s="32"/>
      <c r="Z347" s="32">
        <f t="shared" si="131"/>
        <v>337</v>
      </c>
      <c r="AA347" s="32">
        <f t="shared" si="126"/>
        <v>0</v>
      </c>
      <c r="AB347" s="32">
        <f t="shared" si="127"/>
        <v>0</v>
      </c>
      <c r="AC347" s="32">
        <f t="shared" si="128"/>
        <v>0</v>
      </c>
      <c r="AD347" s="32">
        <f t="shared" si="129"/>
        <v>384885.98418063496</v>
      </c>
    </row>
    <row r="348" spans="1:30" ht="15.75" thickBot="1" x14ac:dyDescent="0.3">
      <c r="A348" s="7">
        <v>338</v>
      </c>
      <c r="B348" s="14">
        <f t="shared" si="120"/>
        <v>7399035.8734171726</v>
      </c>
      <c r="C348" s="19">
        <f t="shared" si="121"/>
        <v>348059.75350087992</v>
      </c>
      <c r="D348" s="14">
        <f t="shared" si="110"/>
        <v>49326.905822781155</v>
      </c>
      <c r="E348" s="15">
        <f t="shared" si="111"/>
        <v>298732.84767809877</v>
      </c>
      <c r="F348" s="17">
        <f>IF(time&lt;=30,1-(1-$F$3*time/30)^(1/12),1-(1-$F$3)^(1/12))</f>
        <v>5.1430128318229462E-3</v>
      </c>
      <c r="G348" s="16">
        <f t="shared" si="112"/>
        <v>36516.949571207348</v>
      </c>
      <c r="H348" s="14">
        <f t="shared" si="113"/>
        <v>3082.9316139238217</v>
      </c>
      <c r="I348" s="15">
        <f t="shared" si="114"/>
        <v>335249.79724930611</v>
      </c>
      <c r="J348" s="14">
        <f t="shared" si="115"/>
        <v>46243.974208857333</v>
      </c>
      <c r="K348" s="21">
        <f t="shared" si="116"/>
        <v>381493.77145816345</v>
      </c>
      <c r="M348" s="33">
        <f t="shared" si="122"/>
        <v>0</v>
      </c>
      <c r="N348" s="30">
        <f>(I-Service_Fee)/12*M348</f>
        <v>0</v>
      </c>
      <c r="O348" s="35">
        <f t="shared" si="117"/>
        <v>0</v>
      </c>
      <c r="P348" s="33">
        <f t="shared" si="130"/>
        <v>0</v>
      </c>
      <c r="Q348" s="30">
        <f>(I-Service_Fee)/12*P348</f>
        <v>0</v>
      </c>
      <c r="R348" s="34">
        <f t="shared" si="118"/>
        <v>0</v>
      </c>
      <c r="S348" s="33">
        <f t="shared" si="123"/>
        <v>0</v>
      </c>
      <c r="T348" s="30">
        <f>(I-Service_Fee)/12*S348</f>
        <v>0</v>
      </c>
      <c r="U348" s="35">
        <f t="shared" si="119"/>
        <v>0</v>
      </c>
      <c r="V348" s="34">
        <f t="shared" si="124"/>
        <v>7399035.8734171353</v>
      </c>
      <c r="W348" s="30">
        <f>(I-Service_Fee)/12*V348</f>
        <v>46243.974208857093</v>
      </c>
      <c r="X348" s="35">
        <f t="shared" si="125"/>
        <v>335249.79724930611</v>
      </c>
      <c r="Y348" s="32"/>
      <c r="Z348" s="32">
        <f t="shared" si="131"/>
        <v>338</v>
      </c>
      <c r="AA348" s="32">
        <f t="shared" si="126"/>
        <v>0</v>
      </c>
      <c r="AB348" s="32">
        <f t="shared" si="127"/>
        <v>0</v>
      </c>
      <c r="AC348" s="32">
        <f t="shared" si="128"/>
        <v>0</v>
      </c>
      <c r="AD348" s="32">
        <f t="shared" si="129"/>
        <v>381493.77145816322</v>
      </c>
    </row>
    <row r="349" spans="1:30" ht="15.75" thickBot="1" x14ac:dyDescent="0.3">
      <c r="A349" s="7">
        <v>339</v>
      </c>
      <c r="B349" s="14">
        <f t="shared" si="120"/>
        <v>7063786.0761678666</v>
      </c>
      <c r="C349" s="19">
        <f t="shared" si="121"/>
        <v>346269.67772238376</v>
      </c>
      <c r="D349" s="14">
        <f t="shared" si="110"/>
        <v>47091.907174452448</v>
      </c>
      <c r="E349" s="15">
        <f t="shared" si="111"/>
        <v>299177.77054793132</v>
      </c>
      <c r="F349" s="17">
        <f>IF(time&lt;=30,1-(1-$F$3*time/30)^(1/12),1-(1-$F$3)^(1/12))</f>
        <v>5.1430128318229462E-3</v>
      </c>
      <c r="G349" s="16">
        <f t="shared" si="112"/>
        <v>34790.467318059404</v>
      </c>
      <c r="H349" s="14">
        <f t="shared" si="113"/>
        <v>2943.2441984032776</v>
      </c>
      <c r="I349" s="15">
        <f t="shared" si="114"/>
        <v>333968.23786599073</v>
      </c>
      <c r="J349" s="14">
        <f t="shared" si="115"/>
        <v>44148.662976049171</v>
      </c>
      <c r="K349" s="21">
        <f t="shared" si="116"/>
        <v>378116.9008420399</v>
      </c>
      <c r="M349" s="33">
        <f t="shared" si="122"/>
        <v>0</v>
      </c>
      <c r="N349" s="30">
        <f>(I-Service_Fee)/12*M349</f>
        <v>0</v>
      </c>
      <c r="O349" s="35">
        <f t="shared" si="117"/>
        <v>0</v>
      </c>
      <c r="P349" s="33">
        <f t="shared" si="130"/>
        <v>0</v>
      </c>
      <c r="Q349" s="30">
        <f>(I-Service_Fee)/12*P349</f>
        <v>0</v>
      </c>
      <c r="R349" s="34">
        <f t="shared" si="118"/>
        <v>0</v>
      </c>
      <c r="S349" s="33">
        <f t="shared" si="123"/>
        <v>0</v>
      </c>
      <c r="T349" s="30">
        <f>(I-Service_Fee)/12*S349</f>
        <v>0</v>
      </c>
      <c r="U349" s="35">
        <f t="shared" si="119"/>
        <v>0</v>
      </c>
      <c r="V349" s="34">
        <f t="shared" si="124"/>
        <v>7063786.0761678293</v>
      </c>
      <c r="W349" s="30">
        <f>(I-Service_Fee)/12*V349</f>
        <v>44148.66297604893</v>
      </c>
      <c r="X349" s="35">
        <f t="shared" si="125"/>
        <v>333968.23786599073</v>
      </c>
      <c r="Y349" s="32"/>
      <c r="Z349" s="32">
        <f t="shared" si="131"/>
        <v>339</v>
      </c>
      <c r="AA349" s="32">
        <f t="shared" si="126"/>
        <v>0</v>
      </c>
      <c r="AB349" s="32">
        <f t="shared" si="127"/>
        <v>0</v>
      </c>
      <c r="AC349" s="32">
        <f t="shared" si="128"/>
        <v>0</v>
      </c>
      <c r="AD349" s="32">
        <f t="shared" si="129"/>
        <v>378116.90084203967</v>
      </c>
    </row>
    <row r="350" spans="1:30" ht="15.75" thickBot="1" x14ac:dyDescent="0.3">
      <c r="A350" s="7">
        <v>340</v>
      </c>
      <c r="B350" s="14">
        <f t="shared" si="120"/>
        <v>6729817.8383018756</v>
      </c>
      <c r="C350" s="19">
        <f t="shared" si="121"/>
        <v>344488.80832658638</v>
      </c>
      <c r="D350" s="14">
        <f t="shared" si="110"/>
        <v>44865.452255345837</v>
      </c>
      <c r="E350" s="15">
        <f t="shared" si="111"/>
        <v>299623.35607124056</v>
      </c>
      <c r="F350" s="17">
        <f>IF(time&lt;=30,1-(1-$F$3*time/30)^(1/12),1-(1-$F$3)^(1/12))</f>
        <v>5.1430128318229462E-3</v>
      </c>
      <c r="G350" s="16">
        <f t="shared" si="112"/>
        <v>33070.572733229266</v>
      </c>
      <c r="H350" s="14">
        <f t="shared" si="113"/>
        <v>2804.0907659591153</v>
      </c>
      <c r="I350" s="15">
        <f t="shared" si="114"/>
        <v>332693.92880446982</v>
      </c>
      <c r="J350" s="14">
        <f t="shared" si="115"/>
        <v>42061.36148938672</v>
      </c>
      <c r="K350" s="21">
        <f t="shared" si="116"/>
        <v>374755.29029385652</v>
      </c>
      <c r="M350" s="33">
        <f t="shared" si="122"/>
        <v>0</v>
      </c>
      <c r="N350" s="30">
        <f>(I-Service_Fee)/12*M350</f>
        <v>0</v>
      </c>
      <c r="O350" s="35">
        <f t="shared" si="117"/>
        <v>0</v>
      </c>
      <c r="P350" s="33">
        <f t="shared" si="130"/>
        <v>0</v>
      </c>
      <c r="Q350" s="30">
        <f>(I-Service_Fee)/12*P350</f>
        <v>0</v>
      </c>
      <c r="R350" s="34">
        <f t="shared" si="118"/>
        <v>0</v>
      </c>
      <c r="S350" s="33">
        <f t="shared" si="123"/>
        <v>0</v>
      </c>
      <c r="T350" s="30">
        <f>(I-Service_Fee)/12*S350</f>
        <v>0</v>
      </c>
      <c r="U350" s="35">
        <f t="shared" si="119"/>
        <v>0</v>
      </c>
      <c r="V350" s="34">
        <f t="shared" si="124"/>
        <v>6729817.8383018384</v>
      </c>
      <c r="W350" s="30">
        <f>(I-Service_Fee)/12*V350</f>
        <v>42061.361489386487</v>
      </c>
      <c r="X350" s="35">
        <f t="shared" si="125"/>
        <v>332693.92880446982</v>
      </c>
      <c r="Y350" s="32"/>
      <c r="Z350" s="32">
        <f t="shared" si="131"/>
        <v>340</v>
      </c>
      <c r="AA350" s="32">
        <f t="shared" si="126"/>
        <v>0</v>
      </c>
      <c r="AB350" s="32">
        <f t="shared" si="127"/>
        <v>0</v>
      </c>
      <c r="AC350" s="32">
        <f t="shared" si="128"/>
        <v>0</v>
      </c>
      <c r="AD350" s="32">
        <f t="shared" si="129"/>
        <v>374755.29029385629</v>
      </c>
    </row>
    <row r="351" spans="1:30" ht="15.75" thickBot="1" x14ac:dyDescent="0.3">
      <c r="A351" s="7">
        <v>341</v>
      </c>
      <c r="B351" s="14">
        <f t="shared" si="120"/>
        <v>6397123.9094974054</v>
      </c>
      <c r="C351" s="19">
        <f t="shared" si="121"/>
        <v>342717.09796494327</v>
      </c>
      <c r="D351" s="14">
        <f t="shared" si="110"/>
        <v>42647.492729982703</v>
      </c>
      <c r="E351" s="15">
        <f t="shared" si="111"/>
        <v>300069.60523496056</v>
      </c>
      <c r="F351" s="17">
        <f>IF(time&lt;=30,1-(1-$F$3*time/30)^(1/12),1-(1-$F$3)^(1/12))</f>
        <v>5.1430128318229462E-3</v>
      </c>
      <c r="G351" s="16">
        <f t="shared" si="112"/>
        <v>31357.228523143076</v>
      </c>
      <c r="H351" s="14">
        <f t="shared" si="113"/>
        <v>2665.4682956239189</v>
      </c>
      <c r="I351" s="15">
        <f t="shared" si="114"/>
        <v>331426.83375810366</v>
      </c>
      <c r="J351" s="14">
        <f t="shared" si="115"/>
        <v>39982.024434358784</v>
      </c>
      <c r="K351" s="21">
        <f t="shared" si="116"/>
        <v>371408.85819246247</v>
      </c>
      <c r="M351" s="33">
        <f t="shared" si="122"/>
        <v>0</v>
      </c>
      <c r="N351" s="30">
        <f>(I-Service_Fee)/12*M351</f>
        <v>0</v>
      </c>
      <c r="O351" s="35">
        <f t="shared" si="117"/>
        <v>0</v>
      </c>
      <c r="P351" s="33">
        <f t="shared" si="130"/>
        <v>0</v>
      </c>
      <c r="Q351" s="30">
        <f>(I-Service_Fee)/12*P351</f>
        <v>0</v>
      </c>
      <c r="R351" s="34">
        <f t="shared" si="118"/>
        <v>0</v>
      </c>
      <c r="S351" s="33">
        <f t="shared" si="123"/>
        <v>0</v>
      </c>
      <c r="T351" s="30">
        <f>(I-Service_Fee)/12*S351</f>
        <v>0</v>
      </c>
      <c r="U351" s="35">
        <f t="shared" si="119"/>
        <v>0</v>
      </c>
      <c r="V351" s="34">
        <f t="shared" si="124"/>
        <v>6397123.9094973681</v>
      </c>
      <c r="W351" s="30">
        <f>(I-Service_Fee)/12*V351</f>
        <v>39982.024434358551</v>
      </c>
      <c r="X351" s="35">
        <f t="shared" si="125"/>
        <v>331426.83375810366</v>
      </c>
      <c r="Y351" s="32"/>
      <c r="Z351" s="32">
        <f t="shared" si="131"/>
        <v>341</v>
      </c>
      <c r="AA351" s="32">
        <f t="shared" si="126"/>
        <v>0</v>
      </c>
      <c r="AB351" s="32">
        <f t="shared" si="127"/>
        <v>0</v>
      </c>
      <c r="AC351" s="32">
        <f t="shared" si="128"/>
        <v>0</v>
      </c>
      <c r="AD351" s="32">
        <f t="shared" si="129"/>
        <v>371408.85819246224</v>
      </c>
    </row>
    <row r="352" spans="1:30" ht="15.75" thickBot="1" x14ac:dyDescent="0.3">
      <c r="A352" s="7">
        <v>342</v>
      </c>
      <c r="B352" s="14">
        <f t="shared" si="120"/>
        <v>6065697.0757393017</v>
      </c>
      <c r="C352" s="19">
        <f t="shared" si="121"/>
        <v>340954.49953242444</v>
      </c>
      <c r="D352" s="14">
        <f t="shared" si="110"/>
        <v>40437.980504928681</v>
      </c>
      <c r="E352" s="15">
        <f t="shared" si="111"/>
        <v>300516.51902749576</v>
      </c>
      <c r="F352" s="17">
        <f>IF(time&lt;=30,1-(1-$F$3*time/30)^(1/12),1-(1-$F$3)^(1/12))</f>
        <v>5.1430128318229462E-3</v>
      </c>
      <c r="G352" s="16">
        <f t="shared" si="112"/>
        <v>29650.397580944977</v>
      </c>
      <c r="H352" s="14">
        <f t="shared" si="113"/>
        <v>2527.3737815580425</v>
      </c>
      <c r="I352" s="15">
        <f t="shared" si="114"/>
        <v>330166.91660844075</v>
      </c>
      <c r="J352" s="14">
        <f t="shared" si="115"/>
        <v>37910.606723370642</v>
      </c>
      <c r="K352" s="21">
        <f t="shared" si="116"/>
        <v>368077.52333181142</v>
      </c>
      <c r="M352" s="33">
        <f t="shared" si="122"/>
        <v>0</v>
      </c>
      <c r="N352" s="30">
        <f>(I-Service_Fee)/12*M352</f>
        <v>0</v>
      </c>
      <c r="O352" s="35">
        <f t="shared" si="117"/>
        <v>0</v>
      </c>
      <c r="P352" s="33">
        <f t="shared" si="130"/>
        <v>0</v>
      </c>
      <c r="Q352" s="30">
        <f>(I-Service_Fee)/12*P352</f>
        <v>0</v>
      </c>
      <c r="R352" s="34">
        <f t="shared" si="118"/>
        <v>0</v>
      </c>
      <c r="S352" s="33">
        <f t="shared" si="123"/>
        <v>0</v>
      </c>
      <c r="T352" s="30">
        <f>(I-Service_Fee)/12*S352</f>
        <v>0</v>
      </c>
      <c r="U352" s="35">
        <f t="shared" si="119"/>
        <v>0</v>
      </c>
      <c r="V352" s="34">
        <f t="shared" si="124"/>
        <v>6065697.0757392645</v>
      </c>
      <c r="W352" s="30">
        <f>(I-Service_Fee)/12*V352</f>
        <v>37910.606723370402</v>
      </c>
      <c r="X352" s="35">
        <f t="shared" si="125"/>
        <v>330166.91660844075</v>
      </c>
      <c r="Y352" s="32"/>
      <c r="Z352" s="32">
        <f t="shared" si="131"/>
        <v>342</v>
      </c>
      <c r="AA352" s="32">
        <f t="shared" si="126"/>
        <v>0</v>
      </c>
      <c r="AB352" s="32">
        <f t="shared" si="127"/>
        <v>0</v>
      </c>
      <c r="AC352" s="32">
        <f t="shared" si="128"/>
        <v>0</v>
      </c>
      <c r="AD352" s="32">
        <f t="shared" si="129"/>
        <v>368077.52333181113</v>
      </c>
    </row>
    <row r="353" spans="1:30" ht="15.75" thickBot="1" x14ac:dyDescent="0.3">
      <c r="A353" s="7">
        <v>343</v>
      </c>
      <c r="B353" s="14">
        <f t="shared" si="120"/>
        <v>5735530.1591308611</v>
      </c>
      <c r="C353" s="19">
        <f t="shared" si="121"/>
        <v>339200.96616626147</v>
      </c>
      <c r="D353" s="14">
        <f t="shared" si="110"/>
        <v>38236.867727539073</v>
      </c>
      <c r="E353" s="15">
        <f t="shared" si="111"/>
        <v>300964.09843872237</v>
      </c>
      <c r="F353" s="17">
        <f>IF(time&lt;=30,1-(1-$F$3*time/30)^(1/12),1-(1-$F$3)^(1/12))</f>
        <v>5.1430128318229462E-3</v>
      </c>
      <c r="G353" s="16">
        <f t="shared" si="112"/>
        <v>27950.042985529151</v>
      </c>
      <c r="H353" s="14">
        <f t="shared" si="113"/>
        <v>2389.8042329711921</v>
      </c>
      <c r="I353" s="15">
        <f t="shared" si="114"/>
        <v>328914.14142425155</v>
      </c>
      <c r="J353" s="14">
        <f t="shared" si="115"/>
        <v>35847.063494567883</v>
      </c>
      <c r="K353" s="21">
        <f t="shared" si="116"/>
        <v>364761.20491881942</v>
      </c>
      <c r="M353" s="33">
        <f t="shared" si="122"/>
        <v>0</v>
      </c>
      <c r="N353" s="30">
        <f>(I-Service_Fee)/12*M353</f>
        <v>0</v>
      </c>
      <c r="O353" s="35">
        <f t="shared" si="117"/>
        <v>0</v>
      </c>
      <c r="P353" s="33">
        <f t="shared" si="130"/>
        <v>0</v>
      </c>
      <c r="Q353" s="30">
        <f>(I-Service_Fee)/12*P353</f>
        <v>0</v>
      </c>
      <c r="R353" s="34">
        <f t="shared" si="118"/>
        <v>0</v>
      </c>
      <c r="S353" s="33">
        <f t="shared" si="123"/>
        <v>0</v>
      </c>
      <c r="T353" s="30">
        <f>(I-Service_Fee)/12*S353</f>
        <v>0</v>
      </c>
      <c r="U353" s="35">
        <f t="shared" si="119"/>
        <v>0</v>
      </c>
      <c r="V353" s="34">
        <f t="shared" si="124"/>
        <v>5735530.1591308238</v>
      </c>
      <c r="W353" s="30">
        <f>(I-Service_Fee)/12*V353</f>
        <v>35847.063494567643</v>
      </c>
      <c r="X353" s="35">
        <f t="shared" si="125"/>
        <v>328914.14142425155</v>
      </c>
      <c r="Y353" s="32"/>
      <c r="Z353" s="32">
        <f t="shared" si="131"/>
        <v>343</v>
      </c>
      <c r="AA353" s="32">
        <f t="shared" si="126"/>
        <v>0</v>
      </c>
      <c r="AB353" s="32">
        <f t="shared" si="127"/>
        <v>0</v>
      </c>
      <c r="AC353" s="32">
        <f t="shared" si="128"/>
        <v>0</v>
      </c>
      <c r="AD353" s="32">
        <f t="shared" si="129"/>
        <v>364761.20491881919</v>
      </c>
    </row>
    <row r="354" spans="1:30" ht="15.75" thickBot="1" x14ac:dyDescent="0.3">
      <c r="A354" s="7">
        <v>344</v>
      </c>
      <c r="B354" s="14">
        <f t="shared" si="120"/>
        <v>5406616.0177066093</v>
      </c>
      <c r="C354" s="19">
        <f t="shared" si="121"/>
        <v>337456.45124470163</v>
      </c>
      <c r="D354" s="14">
        <f t="shared" si="110"/>
        <v>36044.106784710733</v>
      </c>
      <c r="E354" s="15">
        <f t="shared" si="111"/>
        <v>301412.34445999091</v>
      </c>
      <c r="F354" s="17">
        <f>IF(time&lt;=30,1-(1-$F$3*time/30)^(1/12),1-(1-$F$3)^(1/12))</f>
        <v>5.1430128318229462E-3</v>
      </c>
      <c r="G354" s="16">
        <f t="shared" si="112"/>
        <v>26256.128000576999</v>
      </c>
      <c r="H354" s="14">
        <f t="shared" si="113"/>
        <v>2252.7566740444204</v>
      </c>
      <c r="I354" s="15">
        <f t="shared" si="114"/>
        <v>327668.47246056789</v>
      </c>
      <c r="J354" s="14">
        <f t="shared" si="115"/>
        <v>33791.35011066631</v>
      </c>
      <c r="K354" s="21">
        <f t="shared" si="116"/>
        <v>361459.8225712342</v>
      </c>
      <c r="M354" s="33">
        <f t="shared" si="122"/>
        <v>0</v>
      </c>
      <c r="N354" s="30">
        <f>(I-Service_Fee)/12*M354</f>
        <v>0</v>
      </c>
      <c r="O354" s="35">
        <f t="shared" si="117"/>
        <v>0</v>
      </c>
      <c r="P354" s="33">
        <f t="shared" si="130"/>
        <v>0</v>
      </c>
      <c r="Q354" s="30">
        <f>(I-Service_Fee)/12*P354</f>
        <v>0</v>
      </c>
      <c r="R354" s="34">
        <f t="shared" si="118"/>
        <v>0</v>
      </c>
      <c r="S354" s="33">
        <f t="shared" si="123"/>
        <v>0</v>
      </c>
      <c r="T354" s="30">
        <f>(I-Service_Fee)/12*S354</f>
        <v>0</v>
      </c>
      <c r="U354" s="35">
        <f t="shared" si="119"/>
        <v>0</v>
      </c>
      <c r="V354" s="34">
        <f t="shared" si="124"/>
        <v>5406616.0177065721</v>
      </c>
      <c r="W354" s="30">
        <f>(I-Service_Fee)/12*V354</f>
        <v>33791.35011066607</v>
      </c>
      <c r="X354" s="35">
        <f t="shared" si="125"/>
        <v>327668.47246056789</v>
      </c>
      <c r="Y354" s="32"/>
      <c r="Z354" s="32">
        <f t="shared" si="131"/>
        <v>344</v>
      </c>
      <c r="AA354" s="32">
        <f t="shared" si="126"/>
        <v>0</v>
      </c>
      <c r="AB354" s="32">
        <f t="shared" si="127"/>
        <v>0</v>
      </c>
      <c r="AC354" s="32">
        <f t="shared" si="128"/>
        <v>0</v>
      </c>
      <c r="AD354" s="32">
        <f t="shared" si="129"/>
        <v>361459.82257123396</v>
      </c>
    </row>
    <row r="355" spans="1:30" ht="15.75" thickBot="1" x14ac:dyDescent="0.3">
      <c r="A355" s="7">
        <v>345</v>
      </c>
      <c r="B355" s="14">
        <f t="shared" si="120"/>
        <v>5078947.5452460414</v>
      </c>
      <c r="C355" s="19">
        <f t="shared" si="121"/>
        <v>335720.90838576865</v>
      </c>
      <c r="D355" s="14">
        <f t="shared" si="110"/>
        <v>33859.650301640278</v>
      </c>
      <c r="E355" s="15">
        <f t="shared" si="111"/>
        <v>301861.25808412838</v>
      </c>
      <c r="F355" s="17">
        <f>IF(time&lt;=30,1-(1-$F$3*time/30)^(1/12),1-(1-$F$3)^(1/12))</f>
        <v>5.1430128318229462E-3</v>
      </c>
      <c r="G355" s="16">
        <f t="shared" si="112"/>
        <v>24568.616073599154</v>
      </c>
      <c r="H355" s="14">
        <f t="shared" si="113"/>
        <v>2116.2281438525174</v>
      </c>
      <c r="I355" s="15">
        <f t="shared" si="114"/>
        <v>326429.87415772752</v>
      </c>
      <c r="J355" s="14">
        <f t="shared" si="115"/>
        <v>31743.422157787762</v>
      </c>
      <c r="K355" s="21">
        <f t="shared" si="116"/>
        <v>358173.2963155153</v>
      </c>
      <c r="M355" s="33">
        <f t="shared" si="122"/>
        <v>0</v>
      </c>
      <c r="N355" s="30">
        <f>(I-Service_Fee)/12*M355</f>
        <v>0</v>
      </c>
      <c r="O355" s="35">
        <f t="shared" si="117"/>
        <v>0</v>
      </c>
      <c r="P355" s="33">
        <f t="shared" si="130"/>
        <v>0</v>
      </c>
      <c r="Q355" s="30">
        <f>(I-Service_Fee)/12*P355</f>
        <v>0</v>
      </c>
      <c r="R355" s="34">
        <f t="shared" si="118"/>
        <v>0</v>
      </c>
      <c r="S355" s="33">
        <f t="shared" si="123"/>
        <v>0</v>
      </c>
      <c r="T355" s="30">
        <f>(I-Service_Fee)/12*S355</f>
        <v>0</v>
      </c>
      <c r="U355" s="35">
        <f t="shared" si="119"/>
        <v>0</v>
      </c>
      <c r="V355" s="34">
        <f t="shared" si="124"/>
        <v>5078947.5452460041</v>
      </c>
      <c r="W355" s="30">
        <f>(I-Service_Fee)/12*V355</f>
        <v>31743.422157787521</v>
      </c>
      <c r="X355" s="35">
        <f t="shared" si="125"/>
        <v>326429.87415772752</v>
      </c>
      <c r="Y355" s="32"/>
      <c r="Z355" s="32">
        <f t="shared" si="131"/>
        <v>345</v>
      </c>
      <c r="AA355" s="32">
        <f t="shared" si="126"/>
        <v>0</v>
      </c>
      <c r="AB355" s="32">
        <f t="shared" si="127"/>
        <v>0</v>
      </c>
      <c r="AC355" s="32">
        <f t="shared" si="128"/>
        <v>0</v>
      </c>
      <c r="AD355" s="32">
        <f t="shared" si="129"/>
        <v>358173.29631551506</v>
      </c>
    </row>
    <row r="356" spans="1:30" ht="15.75" thickBot="1" x14ac:dyDescent="0.3">
      <c r="A356" s="7">
        <v>346</v>
      </c>
      <c r="B356" s="14">
        <f t="shared" si="120"/>
        <v>4752517.6710883137</v>
      </c>
      <c r="C356" s="19">
        <f t="shared" si="121"/>
        <v>333994.29144602944</v>
      </c>
      <c r="D356" s="14">
        <f t="shared" si="110"/>
        <v>31683.451140588761</v>
      </c>
      <c r="E356" s="15">
        <f t="shared" si="111"/>
        <v>302310.84030544071</v>
      </c>
      <c r="F356" s="17">
        <f>IF(time&lt;=30,1-(1-$F$3*time/30)^(1/12),1-(1-$F$3)^(1/12))</f>
        <v>5.1430128318229462E-3</v>
      </c>
      <c r="G356" s="16">
        <f t="shared" si="112"/>
        <v>22887.47083498244</v>
      </c>
      <c r="H356" s="14">
        <f t="shared" si="113"/>
        <v>1980.2156962867975</v>
      </c>
      <c r="I356" s="15">
        <f t="shared" si="114"/>
        <v>325198.31114042317</v>
      </c>
      <c r="J356" s="14">
        <f t="shared" si="115"/>
        <v>29703.235444301965</v>
      </c>
      <c r="K356" s="21">
        <f t="shared" si="116"/>
        <v>354901.54658472515</v>
      </c>
      <c r="M356" s="33">
        <f t="shared" si="122"/>
        <v>0</v>
      </c>
      <c r="N356" s="30">
        <f>(I-Service_Fee)/12*M356</f>
        <v>0</v>
      </c>
      <c r="O356" s="35">
        <f t="shared" si="117"/>
        <v>0</v>
      </c>
      <c r="P356" s="33">
        <f t="shared" si="130"/>
        <v>0</v>
      </c>
      <c r="Q356" s="30">
        <f>(I-Service_Fee)/12*P356</f>
        <v>0</v>
      </c>
      <c r="R356" s="34">
        <f t="shared" si="118"/>
        <v>0</v>
      </c>
      <c r="S356" s="33">
        <f t="shared" si="123"/>
        <v>0</v>
      </c>
      <c r="T356" s="30">
        <f>(I-Service_Fee)/12*S356</f>
        <v>0</v>
      </c>
      <c r="U356" s="35">
        <f t="shared" si="119"/>
        <v>0</v>
      </c>
      <c r="V356" s="34">
        <f t="shared" si="124"/>
        <v>4752517.6710882764</v>
      </c>
      <c r="W356" s="30">
        <f>(I-Service_Fee)/12*V356</f>
        <v>29703.235444301725</v>
      </c>
      <c r="X356" s="35">
        <f t="shared" si="125"/>
        <v>325198.31114042317</v>
      </c>
      <c r="Y356" s="32"/>
      <c r="Z356" s="32">
        <f t="shared" si="131"/>
        <v>346</v>
      </c>
      <c r="AA356" s="32">
        <f t="shared" si="126"/>
        <v>0</v>
      </c>
      <c r="AB356" s="32">
        <f t="shared" si="127"/>
        <v>0</v>
      </c>
      <c r="AC356" s="32">
        <f t="shared" si="128"/>
        <v>0</v>
      </c>
      <c r="AD356" s="32">
        <f t="shared" si="129"/>
        <v>354901.54658472491</v>
      </c>
    </row>
    <row r="357" spans="1:30" ht="15.75" thickBot="1" x14ac:dyDescent="0.3">
      <c r="A357" s="7">
        <v>347</v>
      </c>
      <c r="B357" s="14">
        <f t="shared" si="120"/>
        <v>4427319.35994789</v>
      </c>
      <c r="C357" s="19">
        <f t="shared" si="121"/>
        <v>332276.55451936676</v>
      </c>
      <c r="D357" s="14">
        <f t="shared" si="110"/>
        <v>29515.462399652602</v>
      </c>
      <c r="E357" s="15">
        <f t="shared" si="111"/>
        <v>302761.09211971419</v>
      </c>
      <c r="F357" s="17">
        <f>IF(time&lt;=30,1-(1-$F$3*time/30)^(1/12),1-(1-$F$3)^(1/12))</f>
        <v>5.1430128318229462E-3</v>
      </c>
      <c r="G357" s="16">
        <f t="shared" si="112"/>
        <v>21212.656097041734</v>
      </c>
      <c r="H357" s="14">
        <f t="shared" si="113"/>
        <v>1844.7163999782877</v>
      </c>
      <c r="I357" s="15">
        <f t="shared" si="114"/>
        <v>323973.74821675592</v>
      </c>
      <c r="J357" s="14">
        <f t="shared" si="115"/>
        <v>27670.745999674316</v>
      </c>
      <c r="K357" s="21">
        <f t="shared" si="116"/>
        <v>351644.49421643023</v>
      </c>
      <c r="M357" s="33">
        <f t="shared" si="122"/>
        <v>0</v>
      </c>
      <c r="N357" s="30">
        <f>(I-Service_Fee)/12*M357</f>
        <v>0</v>
      </c>
      <c r="O357" s="35">
        <f t="shared" si="117"/>
        <v>0</v>
      </c>
      <c r="P357" s="33">
        <f t="shared" si="130"/>
        <v>0</v>
      </c>
      <c r="Q357" s="30">
        <f>(I-Service_Fee)/12*P357</f>
        <v>0</v>
      </c>
      <c r="R357" s="34">
        <f t="shared" si="118"/>
        <v>0</v>
      </c>
      <c r="S357" s="33">
        <f t="shared" si="123"/>
        <v>0</v>
      </c>
      <c r="T357" s="30">
        <f>(I-Service_Fee)/12*S357</f>
        <v>0</v>
      </c>
      <c r="U357" s="35">
        <f t="shared" si="119"/>
        <v>0</v>
      </c>
      <c r="V357" s="34">
        <f t="shared" si="124"/>
        <v>4427319.3599478528</v>
      </c>
      <c r="W357" s="30">
        <f>(I-Service_Fee)/12*V357</f>
        <v>27670.745999674076</v>
      </c>
      <c r="X357" s="35">
        <f t="shared" si="125"/>
        <v>323973.74821675592</v>
      </c>
      <c r="Y357" s="32"/>
      <c r="Z357" s="32">
        <f t="shared" si="131"/>
        <v>347</v>
      </c>
      <c r="AA357" s="32">
        <f t="shared" si="126"/>
        <v>0</v>
      </c>
      <c r="AB357" s="32">
        <f t="shared" si="127"/>
        <v>0</v>
      </c>
      <c r="AC357" s="32">
        <f t="shared" si="128"/>
        <v>0</v>
      </c>
      <c r="AD357" s="32">
        <f t="shared" si="129"/>
        <v>351644.49421643</v>
      </c>
    </row>
    <row r="358" spans="1:30" ht="15.75" thickBot="1" x14ac:dyDescent="0.3">
      <c r="A358" s="7">
        <v>348</v>
      </c>
      <c r="B358" s="14">
        <f t="shared" si="120"/>
        <v>4103345.6117311344</v>
      </c>
      <c r="C358" s="19">
        <f t="shared" si="121"/>
        <v>330567.65193575987</v>
      </c>
      <c r="D358" s="14">
        <f t="shared" si="110"/>
        <v>27355.637411540898</v>
      </c>
      <c r="E358" s="15">
        <f t="shared" si="111"/>
        <v>303212.01452421898</v>
      </c>
      <c r="F358" s="17">
        <f>IF(time&lt;=30,1-(1-$F$3*time/30)^(1/12),1-(1-$F$3)^(1/12))</f>
        <v>5.1430128318229462E-3</v>
      </c>
      <c r="G358" s="16">
        <f t="shared" si="112"/>
        <v>19544.135853076656</v>
      </c>
      <c r="H358" s="14">
        <f t="shared" si="113"/>
        <v>1709.7273382213061</v>
      </c>
      <c r="I358" s="15">
        <f t="shared" si="114"/>
        <v>322756.15037729562</v>
      </c>
      <c r="J358" s="14">
        <f t="shared" si="115"/>
        <v>25645.910073319592</v>
      </c>
      <c r="K358" s="21">
        <f t="shared" si="116"/>
        <v>348402.06045061519</v>
      </c>
      <c r="M358" s="33">
        <f t="shared" si="122"/>
        <v>0</v>
      </c>
      <c r="N358" s="30">
        <f>(I-Service_Fee)/12*M358</f>
        <v>0</v>
      </c>
      <c r="O358" s="35">
        <f t="shared" si="117"/>
        <v>0</v>
      </c>
      <c r="P358" s="33">
        <f t="shared" si="130"/>
        <v>0</v>
      </c>
      <c r="Q358" s="30">
        <f>(I-Service_Fee)/12*P358</f>
        <v>0</v>
      </c>
      <c r="R358" s="34">
        <f t="shared" si="118"/>
        <v>0</v>
      </c>
      <c r="S358" s="33">
        <f t="shared" si="123"/>
        <v>0</v>
      </c>
      <c r="T358" s="30">
        <f>(I-Service_Fee)/12*S358</f>
        <v>0</v>
      </c>
      <c r="U358" s="35">
        <f t="shared" si="119"/>
        <v>0</v>
      </c>
      <c r="V358" s="34">
        <f t="shared" si="124"/>
        <v>4103345.6117310971</v>
      </c>
      <c r="W358" s="30">
        <f>(I-Service_Fee)/12*V358</f>
        <v>25645.910073319355</v>
      </c>
      <c r="X358" s="35">
        <f t="shared" si="125"/>
        <v>322756.15037729562</v>
      </c>
      <c r="Y358" s="32"/>
      <c r="Z358" s="32">
        <f t="shared" si="131"/>
        <v>348</v>
      </c>
      <c r="AA358" s="32">
        <f t="shared" si="126"/>
        <v>0</v>
      </c>
      <c r="AB358" s="32">
        <f t="shared" si="127"/>
        <v>0</v>
      </c>
      <c r="AC358" s="32">
        <f t="shared" si="128"/>
        <v>0</v>
      </c>
      <c r="AD358" s="32">
        <f t="shared" si="129"/>
        <v>348402.06045061495</v>
      </c>
    </row>
    <row r="359" spans="1:30" ht="15.75" thickBot="1" x14ac:dyDescent="0.3">
      <c r="A359" s="7">
        <v>349</v>
      </c>
      <c r="B359" s="14">
        <f t="shared" si="120"/>
        <v>3780589.4613538389</v>
      </c>
      <c r="C359" s="19">
        <f t="shared" si="121"/>
        <v>328867.53826006863</v>
      </c>
      <c r="D359" s="14">
        <f t="shared" si="110"/>
        <v>25203.929742358927</v>
      </c>
      <c r="E359" s="15">
        <f t="shared" si="111"/>
        <v>303663.60851770971</v>
      </c>
      <c r="F359" s="17">
        <f>IF(time&lt;=30,1-(1-$F$3*time/30)^(1/12),1-(1-$F$3)^(1/12))</f>
        <v>5.1430128318229462E-3</v>
      </c>
      <c r="G359" s="16">
        <f t="shared" si="112"/>
        <v>17881.874276433155</v>
      </c>
      <c r="H359" s="14">
        <f t="shared" si="113"/>
        <v>1575.2456088974329</v>
      </c>
      <c r="I359" s="15">
        <f t="shared" si="114"/>
        <v>321545.48279414285</v>
      </c>
      <c r="J359" s="14">
        <f t="shared" si="115"/>
        <v>23628.684133461495</v>
      </c>
      <c r="K359" s="21">
        <f t="shared" si="116"/>
        <v>345174.16692760435</v>
      </c>
      <c r="M359" s="33">
        <f t="shared" si="122"/>
        <v>0</v>
      </c>
      <c r="N359" s="30">
        <f>(I-Service_Fee)/12*M359</f>
        <v>0</v>
      </c>
      <c r="O359" s="35">
        <f t="shared" si="117"/>
        <v>0</v>
      </c>
      <c r="P359" s="33">
        <f t="shared" si="130"/>
        <v>0</v>
      </c>
      <c r="Q359" s="30">
        <f>(I-Service_Fee)/12*P359</f>
        <v>0</v>
      </c>
      <c r="R359" s="34">
        <f t="shared" si="118"/>
        <v>0</v>
      </c>
      <c r="S359" s="33">
        <f t="shared" si="123"/>
        <v>0</v>
      </c>
      <c r="T359" s="30">
        <f>(I-Service_Fee)/12*S359</f>
        <v>0</v>
      </c>
      <c r="U359" s="35">
        <f t="shared" si="119"/>
        <v>0</v>
      </c>
      <c r="V359" s="34">
        <f t="shared" si="124"/>
        <v>3780589.4613538017</v>
      </c>
      <c r="W359" s="30">
        <f>(I-Service_Fee)/12*V359</f>
        <v>23628.684133461258</v>
      </c>
      <c r="X359" s="35">
        <f t="shared" si="125"/>
        <v>321545.48279414285</v>
      </c>
      <c r="Y359" s="32"/>
      <c r="Z359" s="32">
        <f t="shared" si="131"/>
        <v>349</v>
      </c>
      <c r="AA359" s="32">
        <f t="shared" si="126"/>
        <v>0</v>
      </c>
      <c r="AB359" s="32">
        <f t="shared" si="127"/>
        <v>0</v>
      </c>
      <c r="AC359" s="32">
        <f t="shared" si="128"/>
        <v>0</v>
      </c>
      <c r="AD359" s="32">
        <f t="shared" si="129"/>
        <v>345174.16692760412</v>
      </c>
    </row>
    <row r="360" spans="1:30" ht="15.75" thickBot="1" x14ac:dyDescent="0.3">
      <c r="A360" s="7">
        <v>350</v>
      </c>
      <c r="B360" s="14">
        <f t="shared" si="120"/>
        <v>3459043.9785596961</v>
      </c>
      <c r="C360" s="19">
        <f t="shared" si="121"/>
        <v>327176.16829082707</v>
      </c>
      <c r="D360" s="14">
        <f t="shared" si="110"/>
        <v>23060.293190397977</v>
      </c>
      <c r="E360" s="15">
        <f t="shared" si="111"/>
        <v>304115.87510042911</v>
      </c>
      <c r="F360" s="17">
        <f>IF(time&lt;=30,1-(1-$F$3*time/30)^(1/12),1-(1-$F$3)^(1/12))</f>
        <v>5.1430128318229462E-3</v>
      </c>
      <c r="G360" s="16">
        <f t="shared" si="112"/>
        <v>16225.835719569841</v>
      </c>
      <c r="H360" s="14">
        <f t="shared" si="113"/>
        <v>1441.2683243998733</v>
      </c>
      <c r="I360" s="15">
        <f t="shared" si="114"/>
        <v>320341.71081999893</v>
      </c>
      <c r="J360" s="14">
        <f t="shared" si="115"/>
        <v>21619.024865998104</v>
      </c>
      <c r="K360" s="21">
        <f t="shared" si="116"/>
        <v>341960.73568599706</v>
      </c>
      <c r="M360" s="33">
        <f t="shared" si="122"/>
        <v>0</v>
      </c>
      <c r="N360" s="30">
        <f>(I-Service_Fee)/12*M360</f>
        <v>0</v>
      </c>
      <c r="O360" s="35">
        <f t="shared" si="117"/>
        <v>0</v>
      </c>
      <c r="P360" s="33">
        <f t="shared" si="130"/>
        <v>0</v>
      </c>
      <c r="Q360" s="30">
        <f>(I-Service_Fee)/12*P360</f>
        <v>0</v>
      </c>
      <c r="R360" s="34">
        <f t="shared" si="118"/>
        <v>0</v>
      </c>
      <c r="S360" s="33">
        <f t="shared" si="123"/>
        <v>0</v>
      </c>
      <c r="T360" s="30">
        <f>(I-Service_Fee)/12*S360</f>
        <v>0</v>
      </c>
      <c r="U360" s="35">
        <f t="shared" si="119"/>
        <v>0</v>
      </c>
      <c r="V360" s="34">
        <f t="shared" si="124"/>
        <v>3459043.9785596589</v>
      </c>
      <c r="W360" s="30">
        <f>(I-Service_Fee)/12*V360</f>
        <v>21619.024865997868</v>
      </c>
      <c r="X360" s="35">
        <f t="shared" si="125"/>
        <v>320341.71081999893</v>
      </c>
      <c r="Y360" s="32"/>
      <c r="Z360" s="32">
        <f t="shared" si="131"/>
        <v>350</v>
      </c>
      <c r="AA360" s="32">
        <f t="shared" si="126"/>
        <v>0</v>
      </c>
      <c r="AB360" s="32">
        <f t="shared" si="127"/>
        <v>0</v>
      </c>
      <c r="AC360" s="32">
        <f t="shared" si="128"/>
        <v>0</v>
      </c>
      <c r="AD360" s="32">
        <f t="shared" si="129"/>
        <v>341960.73568599683</v>
      </c>
    </row>
    <row r="361" spans="1:30" ht="15.75" thickBot="1" x14ac:dyDescent="0.3">
      <c r="A361" s="7">
        <v>351</v>
      </c>
      <c r="B361" s="14">
        <f t="shared" si="120"/>
        <v>3138702.2677396974</v>
      </c>
      <c r="C361" s="19">
        <f t="shared" si="121"/>
        <v>325493.49705904076</v>
      </c>
      <c r="D361" s="14">
        <f t="shared" si="110"/>
        <v>20924.681784931316</v>
      </c>
      <c r="E361" s="15">
        <f t="shared" si="111"/>
        <v>304568.81527410942</v>
      </c>
      <c r="F361" s="17">
        <f>IF(time&lt;=30,1-(1-$F$3*time/30)^(1/12),1-(1-$F$3)^(1/12))</f>
        <v>5.1430128318229462E-3</v>
      </c>
      <c r="G361" s="16">
        <f t="shared" si="112"/>
        <v>14575.984713129186</v>
      </c>
      <c r="H361" s="14">
        <f t="shared" si="113"/>
        <v>1307.7926115582072</v>
      </c>
      <c r="I361" s="15">
        <f t="shared" si="114"/>
        <v>319144.7999872386</v>
      </c>
      <c r="J361" s="14">
        <f t="shared" si="115"/>
        <v>19616.889173373107</v>
      </c>
      <c r="K361" s="21">
        <f t="shared" si="116"/>
        <v>338761.68916061171</v>
      </c>
      <c r="M361" s="33">
        <f t="shared" si="122"/>
        <v>0</v>
      </c>
      <c r="N361" s="30">
        <f>(I-Service_Fee)/12*M361</f>
        <v>0</v>
      </c>
      <c r="O361" s="35">
        <f t="shared" si="117"/>
        <v>0</v>
      </c>
      <c r="P361" s="33">
        <f t="shared" si="130"/>
        <v>0</v>
      </c>
      <c r="Q361" s="30">
        <f>(I-Service_Fee)/12*P361</f>
        <v>0</v>
      </c>
      <c r="R361" s="34">
        <f t="shared" si="118"/>
        <v>0</v>
      </c>
      <c r="S361" s="33">
        <f t="shared" si="123"/>
        <v>0</v>
      </c>
      <c r="T361" s="30">
        <f>(I-Service_Fee)/12*S361</f>
        <v>0</v>
      </c>
      <c r="U361" s="35">
        <f t="shared" si="119"/>
        <v>0</v>
      </c>
      <c r="V361" s="34">
        <f t="shared" si="124"/>
        <v>3138702.2677396601</v>
      </c>
      <c r="W361" s="30">
        <f>(I-Service_Fee)/12*V361</f>
        <v>19616.889173372874</v>
      </c>
      <c r="X361" s="35">
        <f t="shared" si="125"/>
        <v>319144.7999872386</v>
      </c>
      <c r="Y361" s="32"/>
      <c r="Z361" s="32">
        <f t="shared" si="131"/>
        <v>351</v>
      </c>
      <c r="AA361" s="32">
        <f t="shared" si="126"/>
        <v>0</v>
      </c>
      <c r="AB361" s="32">
        <f t="shared" si="127"/>
        <v>0</v>
      </c>
      <c r="AC361" s="32">
        <f t="shared" si="128"/>
        <v>0</v>
      </c>
      <c r="AD361" s="32">
        <f t="shared" si="129"/>
        <v>338761.68916061148</v>
      </c>
    </row>
    <row r="362" spans="1:30" ht="15.75" thickBot="1" x14ac:dyDescent="0.3">
      <c r="A362" s="7">
        <v>352</v>
      </c>
      <c r="B362" s="14">
        <f t="shared" si="120"/>
        <v>2819557.4677524585</v>
      </c>
      <c r="C362" s="19">
        <f t="shared" si="121"/>
        <v>323819.47982699116</v>
      </c>
      <c r="D362" s="14">
        <f t="shared" si="110"/>
        <v>18797.049785016392</v>
      </c>
      <c r="E362" s="15">
        <f t="shared" si="111"/>
        <v>305022.43004197476</v>
      </c>
      <c r="F362" s="17">
        <f>IF(time&lt;=30,1-(1-$F$3*time/30)^(1/12),1-(1-$F$3)^(1/12))</f>
        <v>5.1430128318229462E-3</v>
      </c>
      <c r="G362" s="16">
        <f t="shared" si="112"/>
        <v>12932.285965013414</v>
      </c>
      <c r="H362" s="14">
        <f t="shared" si="113"/>
        <v>1174.8156115635245</v>
      </c>
      <c r="I362" s="15">
        <f t="shared" si="114"/>
        <v>317954.71600698819</v>
      </c>
      <c r="J362" s="14">
        <f t="shared" si="115"/>
        <v>17622.234173452867</v>
      </c>
      <c r="K362" s="21">
        <f t="shared" si="116"/>
        <v>335576.95018044108</v>
      </c>
      <c r="M362" s="33">
        <f t="shared" si="122"/>
        <v>0</v>
      </c>
      <c r="N362" s="30">
        <f>(I-Service_Fee)/12*M362</f>
        <v>0</v>
      </c>
      <c r="O362" s="35">
        <f t="shared" si="117"/>
        <v>0</v>
      </c>
      <c r="P362" s="33">
        <f t="shared" si="130"/>
        <v>0</v>
      </c>
      <c r="Q362" s="30">
        <f>(I-Service_Fee)/12*P362</f>
        <v>0</v>
      </c>
      <c r="R362" s="34">
        <f t="shared" si="118"/>
        <v>0</v>
      </c>
      <c r="S362" s="33">
        <f t="shared" si="123"/>
        <v>0</v>
      </c>
      <c r="T362" s="30">
        <f>(I-Service_Fee)/12*S362</f>
        <v>0</v>
      </c>
      <c r="U362" s="35">
        <f t="shared" si="119"/>
        <v>0</v>
      </c>
      <c r="V362" s="34">
        <f t="shared" si="124"/>
        <v>2819557.4677524213</v>
      </c>
      <c r="W362" s="30">
        <f>(I-Service_Fee)/12*V362</f>
        <v>17622.234173452631</v>
      </c>
      <c r="X362" s="35">
        <f t="shared" si="125"/>
        <v>317954.71600698819</v>
      </c>
      <c r="Y362" s="32"/>
      <c r="Z362" s="32">
        <f t="shared" si="131"/>
        <v>352</v>
      </c>
      <c r="AA362" s="32">
        <f t="shared" si="126"/>
        <v>0</v>
      </c>
      <c r="AB362" s="32">
        <f t="shared" si="127"/>
        <v>0</v>
      </c>
      <c r="AC362" s="32">
        <f t="shared" si="128"/>
        <v>0</v>
      </c>
      <c r="AD362" s="32">
        <f t="shared" si="129"/>
        <v>335576.95018044085</v>
      </c>
    </row>
    <row r="363" spans="1:30" ht="15.75" thickBot="1" x14ac:dyDescent="0.3">
      <c r="A363" s="7">
        <v>353</v>
      </c>
      <c r="B363" s="14">
        <f t="shared" si="120"/>
        <v>2501602.7517454703</v>
      </c>
      <c r="C363" s="19">
        <f t="shared" si="121"/>
        <v>322154.07208704675</v>
      </c>
      <c r="D363" s="14">
        <f t="shared" si="110"/>
        <v>16677.351678303137</v>
      </c>
      <c r="E363" s="15">
        <f t="shared" si="111"/>
        <v>305476.7204087436</v>
      </c>
      <c r="F363" s="17">
        <f>IF(time&lt;=30,1-(1-$F$3*time/30)^(1/12),1-(1-$F$3)^(1/12))</f>
        <v>5.1430128318229462E-3</v>
      </c>
      <c r="G363" s="16">
        <f t="shared" si="112"/>
        <v>11294.704359465186</v>
      </c>
      <c r="H363" s="14">
        <f t="shared" si="113"/>
        <v>1042.3344798939459</v>
      </c>
      <c r="I363" s="15">
        <f t="shared" si="114"/>
        <v>316771.42476820876</v>
      </c>
      <c r="J363" s="14">
        <f t="shared" si="115"/>
        <v>15635.017198409192</v>
      </c>
      <c r="K363" s="21">
        <f t="shared" si="116"/>
        <v>332406.44196661795</v>
      </c>
      <c r="M363" s="33">
        <f t="shared" si="122"/>
        <v>0</v>
      </c>
      <c r="N363" s="30">
        <f>(I-Service_Fee)/12*M363</f>
        <v>0</v>
      </c>
      <c r="O363" s="35">
        <f t="shared" si="117"/>
        <v>0</v>
      </c>
      <c r="P363" s="33">
        <f t="shared" si="130"/>
        <v>0</v>
      </c>
      <c r="Q363" s="30">
        <f>(I-Service_Fee)/12*P363</f>
        <v>0</v>
      </c>
      <c r="R363" s="34">
        <f t="shared" si="118"/>
        <v>0</v>
      </c>
      <c r="S363" s="33">
        <f t="shared" si="123"/>
        <v>0</v>
      </c>
      <c r="T363" s="30">
        <f>(I-Service_Fee)/12*S363</f>
        <v>0</v>
      </c>
      <c r="U363" s="35">
        <f t="shared" si="119"/>
        <v>0</v>
      </c>
      <c r="V363" s="34">
        <f t="shared" si="124"/>
        <v>2501602.7517454331</v>
      </c>
      <c r="W363" s="30">
        <f>(I-Service_Fee)/12*V363</f>
        <v>15635.017198408956</v>
      </c>
      <c r="X363" s="35">
        <f t="shared" si="125"/>
        <v>316771.42476820876</v>
      </c>
      <c r="Y363" s="32"/>
      <c r="Z363" s="32">
        <f t="shared" si="131"/>
        <v>353</v>
      </c>
      <c r="AA363" s="32">
        <f t="shared" si="126"/>
        <v>0</v>
      </c>
      <c r="AB363" s="32">
        <f t="shared" si="127"/>
        <v>0</v>
      </c>
      <c r="AC363" s="32">
        <f t="shared" si="128"/>
        <v>0</v>
      </c>
      <c r="AD363" s="32">
        <f t="shared" si="129"/>
        <v>332406.44196661771</v>
      </c>
    </row>
    <row r="364" spans="1:30" ht="15.75" thickBot="1" x14ac:dyDescent="0.3">
      <c r="A364" s="7">
        <v>354</v>
      </c>
      <c r="B364" s="14">
        <f t="shared" si="120"/>
        <v>2184831.3269772613</v>
      </c>
      <c r="C364" s="19">
        <f t="shared" si="121"/>
        <v>320497.22956047894</v>
      </c>
      <c r="D364" s="14">
        <f t="shared" si="110"/>
        <v>14565.542179848409</v>
      </c>
      <c r="E364" s="15">
        <f t="shared" si="111"/>
        <v>305931.68738063052</v>
      </c>
      <c r="F364" s="17">
        <f>IF(time&lt;=30,1-(1-$F$3*time/30)^(1/12),1-(1-$F$3)^(1/12))</f>
        <v>5.1430128318229462E-3</v>
      </c>
      <c r="G364" s="16">
        <f t="shared" si="112"/>
        <v>9663.204956152982</v>
      </c>
      <c r="H364" s="14">
        <f t="shared" si="113"/>
        <v>910.34638624052559</v>
      </c>
      <c r="I364" s="15">
        <f t="shared" si="114"/>
        <v>315594.89233678352</v>
      </c>
      <c r="J364" s="14">
        <f t="shared" si="115"/>
        <v>13655.195793607883</v>
      </c>
      <c r="K364" s="21">
        <f t="shared" si="116"/>
        <v>329250.08813039144</v>
      </c>
      <c r="M364" s="33">
        <f t="shared" si="122"/>
        <v>0</v>
      </c>
      <c r="N364" s="30">
        <f>(I-Service_Fee)/12*M364</f>
        <v>0</v>
      </c>
      <c r="O364" s="35">
        <f t="shared" si="117"/>
        <v>0</v>
      </c>
      <c r="P364" s="33">
        <f t="shared" si="130"/>
        <v>0</v>
      </c>
      <c r="Q364" s="30">
        <f>(I-Service_Fee)/12*P364</f>
        <v>0</v>
      </c>
      <c r="R364" s="34">
        <f t="shared" si="118"/>
        <v>0</v>
      </c>
      <c r="S364" s="33">
        <f t="shared" si="123"/>
        <v>0</v>
      </c>
      <c r="T364" s="30">
        <f>(I-Service_Fee)/12*S364</f>
        <v>0</v>
      </c>
      <c r="U364" s="35">
        <f t="shared" si="119"/>
        <v>0</v>
      </c>
      <c r="V364" s="34">
        <f t="shared" si="124"/>
        <v>2184831.3269772241</v>
      </c>
      <c r="W364" s="30">
        <f>(I-Service_Fee)/12*V364</f>
        <v>13655.195793607649</v>
      </c>
      <c r="X364" s="35">
        <f t="shared" si="125"/>
        <v>315594.89233678352</v>
      </c>
      <c r="Y364" s="32"/>
      <c r="Z364" s="32">
        <f t="shared" si="131"/>
        <v>354</v>
      </c>
      <c r="AA364" s="32">
        <f t="shared" si="126"/>
        <v>0</v>
      </c>
      <c r="AB364" s="32">
        <f t="shared" si="127"/>
        <v>0</v>
      </c>
      <c r="AC364" s="32">
        <f t="shared" si="128"/>
        <v>0</v>
      </c>
      <c r="AD364" s="32">
        <f t="shared" si="129"/>
        <v>329250.08813039114</v>
      </c>
    </row>
    <row r="365" spans="1:30" ht="15.75" thickBot="1" x14ac:dyDescent="0.3">
      <c r="A365" s="7">
        <v>355</v>
      </c>
      <c r="B365" s="14">
        <f t="shared" si="120"/>
        <v>1869236.4346404779</v>
      </c>
      <c r="C365" s="19">
        <f t="shared" si="121"/>
        <v>318848.90819628566</v>
      </c>
      <c r="D365" s="14">
        <f t="shared" si="110"/>
        <v>12461.57623093652</v>
      </c>
      <c r="E365" s="15">
        <f t="shared" si="111"/>
        <v>306387.33196534915</v>
      </c>
      <c r="F365" s="17">
        <f>IF(time&lt;=30,1-(1-$F$3*time/30)^(1/12),1-(1-$F$3)^(1/12))</f>
        <v>5.1430128318229462E-3</v>
      </c>
      <c r="G365" s="16">
        <f t="shared" si="112"/>
        <v>8037.7529892611647</v>
      </c>
      <c r="H365" s="14">
        <f t="shared" si="113"/>
        <v>778.84851443353239</v>
      </c>
      <c r="I365" s="15">
        <f t="shared" si="114"/>
        <v>314425.08495461033</v>
      </c>
      <c r="J365" s="14">
        <f t="shared" si="115"/>
        <v>11682.727716502988</v>
      </c>
      <c r="K365" s="21">
        <f t="shared" si="116"/>
        <v>326107.81267111329</v>
      </c>
      <c r="M365" s="33">
        <f t="shared" si="122"/>
        <v>0</v>
      </c>
      <c r="N365" s="30">
        <f>(I-Service_Fee)/12*M365</f>
        <v>0</v>
      </c>
      <c r="O365" s="35">
        <f t="shared" si="117"/>
        <v>0</v>
      </c>
      <c r="P365" s="33">
        <f t="shared" si="130"/>
        <v>0</v>
      </c>
      <c r="Q365" s="30">
        <f>(I-Service_Fee)/12*P365</f>
        <v>0</v>
      </c>
      <c r="R365" s="34">
        <f t="shared" si="118"/>
        <v>0</v>
      </c>
      <c r="S365" s="33">
        <f t="shared" si="123"/>
        <v>0</v>
      </c>
      <c r="T365" s="30">
        <f>(I-Service_Fee)/12*S365</f>
        <v>0</v>
      </c>
      <c r="U365" s="35">
        <f t="shared" si="119"/>
        <v>0</v>
      </c>
      <c r="V365" s="34">
        <f t="shared" si="124"/>
        <v>1869236.4346404406</v>
      </c>
      <c r="W365" s="30">
        <f>(I-Service_Fee)/12*V365</f>
        <v>11682.727716502754</v>
      </c>
      <c r="X365" s="35">
        <f t="shared" si="125"/>
        <v>314425.08495461033</v>
      </c>
      <c r="Y365" s="32"/>
      <c r="Z365" s="32">
        <f t="shared" si="131"/>
        <v>355</v>
      </c>
      <c r="AA365" s="32">
        <f t="shared" si="126"/>
        <v>0</v>
      </c>
      <c r="AB365" s="32">
        <f t="shared" si="127"/>
        <v>0</v>
      </c>
      <c r="AC365" s="32">
        <f t="shared" si="128"/>
        <v>0</v>
      </c>
      <c r="AD365" s="32">
        <f t="shared" si="129"/>
        <v>326107.81267111306</v>
      </c>
    </row>
    <row r="366" spans="1:30" ht="15.75" thickBot="1" x14ac:dyDescent="0.3">
      <c r="A366" s="7">
        <v>356</v>
      </c>
      <c r="B366" s="14">
        <f t="shared" si="120"/>
        <v>1554811.3496858675</v>
      </c>
      <c r="C366" s="19">
        <f t="shared" si="121"/>
        <v>317209.06417001947</v>
      </c>
      <c r="D366" s="14">
        <f t="shared" si="110"/>
        <v>10365.408997905784</v>
      </c>
      <c r="E366" s="15">
        <f t="shared" si="111"/>
        <v>306843.65517211368</v>
      </c>
      <c r="F366" s="17">
        <f>IF(time&lt;=30,1-(1-$F$3*time/30)^(1/12),1-(1-$F$3)^(1/12))</f>
        <v>5.1430128318229462E-3</v>
      </c>
      <c r="G366" s="16">
        <f t="shared" si="112"/>
        <v>6418.3138665847355</v>
      </c>
      <c r="H366" s="14">
        <f t="shared" si="113"/>
        <v>647.83806236911153</v>
      </c>
      <c r="I366" s="15">
        <f t="shared" si="114"/>
        <v>313261.96903869841</v>
      </c>
      <c r="J366" s="14">
        <f t="shared" si="115"/>
        <v>9717.5709355366726</v>
      </c>
      <c r="K366" s="21">
        <f t="shared" si="116"/>
        <v>322979.53997423511</v>
      </c>
      <c r="M366" s="33">
        <f t="shared" si="122"/>
        <v>0</v>
      </c>
      <c r="N366" s="30">
        <f>(I-Service_Fee)/12*M366</f>
        <v>0</v>
      </c>
      <c r="O366" s="35">
        <f t="shared" si="117"/>
        <v>0</v>
      </c>
      <c r="P366" s="33">
        <f t="shared" si="130"/>
        <v>0</v>
      </c>
      <c r="Q366" s="30">
        <f>(I-Service_Fee)/12*P366</f>
        <v>0</v>
      </c>
      <c r="R366" s="34">
        <f t="shared" si="118"/>
        <v>0</v>
      </c>
      <c r="S366" s="33">
        <f t="shared" si="123"/>
        <v>0</v>
      </c>
      <c r="T366" s="30">
        <f>(I-Service_Fee)/12*S366</f>
        <v>0</v>
      </c>
      <c r="U366" s="35">
        <f t="shared" si="119"/>
        <v>0</v>
      </c>
      <c r="V366" s="34">
        <f t="shared" si="124"/>
        <v>1554811.3496858303</v>
      </c>
      <c r="W366" s="30">
        <f>(I-Service_Fee)/12*V366</f>
        <v>9717.5709355364379</v>
      </c>
      <c r="X366" s="35">
        <f t="shared" si="125"/>
        <v>313261.96903869841</v>
      </c>
      <c r="Y366" s="32"/>
      <c r="Z366" s="32">
        <f t="shared" si="131"/>
        <v>356</v>
      </c>
      <c r="AA366" s="32">
        <f t="shared" si="126"/>
        <v>0</v>
      </c>
      <c r="AB366" s="32">
        <f t="shared" si="127"/>
        <v>0</v>
      </c>
      <c r="AC366" s="32">
        <f t="shared" si="128"/>
        <v>0</v>
      </c>
      <c r="AD366" s="32">
        <f t="shared" si="129"/>
        <v>322979.53997423488</v>
      </c>
    </row>
    <row r="367" spans="1:30" ht="15.75" thickBot="1" x14ac:dyDescent="0.3">
      <c r="A367" s="7">
        <v>357</v>
      </c>
      <c r="B367" s="14">
        <f t="shared" si="120"/>
        <v>1241549.3806471692</v>
      </c>
      <c r="C367" s="19">
        <f t="shared" si="121"/>
        <v>315577.65388262254</v>
      </c>
      <c r="D367" s="14">
        <f t="shared" si="110"/>
        <v>8276.995870981129</v>
      </c>
      <c r="E367" s="15">
        <f t="shared" si="111"/>
        <v>307300.65801164141</v>
      </c>
      <c r="F367" s="17">
        <f>IF(time&lt;=30,1-(1-$F$3*time/30)^(1/12),1-(1-$F$3)^(1/12))</f>
        <v>5.1430128318229462E-3</v>
      </c>
      <c r="G367" s="16">
        <f t="shared" si="112"/>
        <v>4804.853168628716</v>
      </c>
      <c r="H367" s="14">
        <f t="shared" si="113"/>
        <v>517.31224193632045</v>
      </c>
      <c r="I367" s="15">
        <f t="shared" si="114"/>
        <v>312105.51118027011</v>
      </c>
      <c r="J367" s="14">
        <f t="shared" si="115"/>
        <v>7759.6836290448082</v>
      </c>
      <c r="K367" s="21">
        <f t="shared" si="116"/>
        <v>319865.19480931491</v>
      </c>
      <c r="M367" s="33">
        <f t="shared" si="122"/>
        <v>0</v>
      </c>
      <c r="N367" s="30">
        <f>(I-Service_Fee)/12*M367</f>
        <v>0</v>
      </c>
      <c r="O367" s="35">
        <f t="shared" si="117"/>
        <v>0</v>
      </c>
      <c r="P367" s="33">
        <f t="shared" si="130"/>
        <v>0</v>
      </c>
      <c r="Q367" s="30">
        <f>(I-Service_Fee)/12*P367</f>
        <v>0</v>
      </c>
      <c r="R367" s="34">
        <f t="shared" si="118"/>
        <v>0</v>
      </c>
      <c r="S367" s="33">
        <f t="shared" si="123"/>
        <v>0</v>
      </c>
      <c r="T367" s="30">
        <f>(I-Service_Fee)/12*S367</f>
        <v>0</v>
      </c>
      <c r="U367" s="35">
        <f t="shared" si="119"/>
        <v>0</v>
      </c>
      <c r="V367" s="34">
        <f t="shared" si="124"/>
        <v>1241549.3806471319</v>
      </c>
      <c r="W367" s="30">
        <f>(I-Service_Fee)/12*V367</f>
        <v>7759.6836290445735</v>
      </c>
      <c r="X367" s="35">
        <f t="shared" si="125"/>
        <v>312105.51118027011</v>
      </c>
      <c r="Y367" s="32"/>
      <c r="Z367" s="32">
        <f t="shared" si="131"/>
        <v>357</v>
      </c>
      <c r="AA367" s="32">
        <f t="shared" si="126"/>
        <v>0</v>
      </c>
      <c r="AB367" s="32">
        <f t="shared" si="127"/>
        <v>0</v>
      </c>
      <c r="AC367" s="32">
        <f t="shared" si="128"/>
        <v>0</v>
      </c>
      <c r="AD367" s="32">
        <f t="shared" si="129"/>
        <v>319865.19480931468</v>
      </c>
    </row>
    <row r="368" spans="1:30" ht="15.75" thickBot="1" x14ac:dyDescent="0.3">
      <c r="A368" s="7">
        <v>358</v>
      </c>
      <c r="B368" s="14">
        <f t="shared" si="120"/>
        <v>929443.86946689908</v>
      </c>
      <c r="C368" s="19">
        <f t="shared" si="121"/>
        <v>313954.63395926764</v>
      </c>
      <c r="D368" s="14">
        <f t="shared" si="110"/>
        <v>6196.2924631126607</v>
      </c>
      <c r="E368" s="15">
        <f t="shared" si="111"/>
        <v>307758.34149615496</v>
      </c>
      <c r="F368" s="17">
        <f>IF(time&lt;=30,1-(1-$F$3*time/30)^(1/12),1-(1-$F$3)^(1/12))</f>
        <v>5.1430128318229462E-3</v>
      </c>
      <c r="G368" s="16">
        <f t="shared" si="112"/>
        <v>3197.3366477121599</v>
      </c>
      <c r="H368" s="14">
        <f t="shared" si="113"/>
        <v>387.26827894454124</v>
      </c>
      <c r="I368" s="15">
        <f t="shared" si="114"/>
        <v>310955.67814386712</v>
      </c>
      <c r="J368" s="14">
        <f t="shared" si="115"/>
        <v>5809.0241841681191</v>
      </c>
      <c r="K368" s="21">
        <f t="shared" si="116"/>
        <v>316764.70232803526</v>
      </c>
      <c r="M368" s="33">
        <f t="shared" si="122"/>
        <v>0</v>
      </c>
      <c r="N368" s="30">
        <f>(I-Service_Fee)/12*M368</f>
        <v>0</v>
      </c>
      <c r="O368" s="35">
        <f t="shared" si="117"/>
        <v>0</v>
      </c>
      <c r="P368" s="33">
        <f t="shared" si="130"/>
        <v>0</v>
      </c>
      <c r="Q368" s="30">
        <f>(I-Service_Fee)/12*P368</f>
        <v>0</v>
      </c>
      <c r="R368" s="34">
        <f t="shared" si="118"/>
        <v>0</v>
      </c>
      <c r="S368" s="33">
        <f t="shared" si="123"/>
        <v>0</v>
      </c>
      <c r="T368" s="30">
        <f>(I-Service_Fee)/12*S368</f>
        <v>0</v>
      </c>
      <c r="U368" s="35">
        <f t="shared" si="119"/>
        <v>0</v>
      </c>
      <c r="V368" s="34">
        <f t="shared" si="124"/>
        <v>929443.86946686183</v>
      </c>
      <c r="W368" s="30">
        <f>(I-Service_Fee)/12*V368</f>
        <v>5809.0241841678862</v>
      </c>
      <c r="X368" s="35">
        <f t="shared" si="125"/>
        <v>310955.67814386712</v>
      </c>
      <c r="Y368" s="32"/>
      <c r="Z368" s="32">
        <f t="shared" si="131"/>
        <v>358</v>
      </c>
      <c r="AA368" s="32">
        <f t="shared" si="126"/>
        <v>0</v>
      </c>
      <c r="AB368" s="32">
        <f t="shared" si="127"/>
        <v>0</v>
      </c>
      <c r="AC368" s="32">
        <f t="shared" si="128"/>
        <v>0</v>
      </c>
      <c r="AD368" s="32">
        <f t="shared" si="129"/>
        <v>316764.70232803503</v>
      </c>
    </row>
    <row r="369" spans="1:30" ht="15.75" thickBot="1" x14ac:dyDescent="0.3">
      <c r="A369" s="7">
        <v>359</v>
      </c>
      <c r="B369" s="14">
        <f t="shared" si="120"/>
        <v>618488.1913230319</v>
      </c>
      <c r="C369" s="19">
        <f t="shared" si="121"/>
        <v>312339.96124820487</v>
      </c>
      <c r="D369" s="14">
        <f t="shared" si="110"/>
        <v>4123.2546088202125</v>
      </c>
      <c r="E369" s="15">
        <f t="shared" si="111"/>
        <v>308216.70663938468</v>
      </c>
      <c r="F369" s="17">
        <f>IF(time&lt;=30,1-(1-$F$3*time/30)^(1/12),1-(1-$F$3)^(1/12))</f>
        <v>5.1430128318229462E-3</v>
      </c>
      <c r="G369" s="16">
        <f t="shared" si="112"/>
        <v>1595.7302270767543</v>
      </c>
      <c r="H369" s="14">
        <f t="shared" si="113"/>
        <v>257.70341305126328</v>
      </c>
      <c r="I369" s="15">
        <f t="shared" si="114"/>
        <v>309812.43686646142</v>
      </c>
      <c r="J369" s="14">
        <f t="shared" si="115"/>
        <v>3865.5511957689491</v>
      </c>
      <c r="K369" s="21">
        <f t="shared" si="116"/>
        <v>313677.98806223035</v>
      </c>
      <c r="M369" s="33">
        <f t="shared" si="122"/>
        <v>0</v>
      </c>
      <c r="N369" s="30">
        <f>(I-Service_Fee)/12*M369</f>
        <v>0</v>
      </c>
      <c r="O369" s="35">
        <f t="shared" si="117"/>
        <v>0</v>
      </c>
      <c r="P369" s="33">
        <f t="shared" si="130"/>
        <v>0</v>
      </c>
      <c r="Q369" s="30">
        <f>(I-Service_Fee)/12*P369</f>
        <v>0</v>
      </c>
      <c r="R369" s="34">
        <f t="shared" si="118"/>
        <v>0</v>
      </c>
      <c r="S369" s="33">
        <f t="shared" si="123"/>
        <v>0</v>
      </c>
      <c r="T369" s="30">
        <f>(I-Service_Fee)/12*S369</f>
        <v>0</v>
      </c>
      <c r="U369" s="35">
        <f t="shared" si="119"/>
        <v>0</v>
      </c>
      <c r="V369" s="34">
        <f t="shared" si="124"/>
        <v>618488.19132299465</v>
      </c>
      <c r="W369" s="30">
        <f>(I-Service_Fee)/12*V369</f>
        <v>3865.5511957687163</v>
      </c>
      <c r="X369" s="35">
        <f t="shared" si="125"/>
        <v>309812.43686646142</v>
      </c>
      <c r="Y369" s="32"/>
      <c r="Z369" s="32">
        <f t="shared" si="131"/>
        <v>359</v>
      </c>
      <c r="AA369" s="32">
        <f t="shared" si="126"/>
        <v>0</v>
      </c>
      <c r="AB369" s="32">
        <f t="shared" si="127"/>
        <v>0</v>
      </c>
      <c r="AC369" s="32">
        <f t="shared" si="128"/>
        <v>0</v>
      </c>
      <c r="AD369" s="32">
        <f t="shared" si="129"/>
        <v>313677.98806223011</v>
      </c>
    </row>
    <row r="370" spans="1:30" ht="15.75" thickBot="1" x14ac:dyDescent="0.3">
      <c r="A370" s="7">
        <v>360</v>
      </c>
      <c r="B370" s="14">
        <f t="shared" si="120"/>
        <v>308675.75445657049</v>
      </c>
      <c r="C370" s="19">
        <f t="shared" si="121"/>
        <v>310733.59281961434</v>
      </c>
      <c r="D370" s="14">
        <f t="shared" si="110"/>
        <v>2057.8383630438034</v>
      </c>
      <c r="E370" s="15">
        <f t="shared" si="111"/>
        <v>308675.75445657055</v>
      </c>
      <c r="F370" s="17">
        <f>IF(time&lt;=30,1-(1-$F$3*time/30)^(1/12),1-(1-$F$3)^(1/12))</f>
        <v>5.1430128318229462E-3</v>
      </c>
      <c r="G370" s="16">
        <f t="shared" si="112"/>
        <v>-2.9936274698836183E-13</v>
      </c>
      <c r="H370" s="14">
        <f t="shared" si="113"/>
        <v>128.61489769023771</v>
      </c>
      <c r="I370" s="15">
        <f t="shared" si="114"/>
        <v>308675.75445657055</v>
      </c>
      <c r="J370" s="14">
        <f t="shared" si="115"/>
        <v>1929.2234653535656</v>
      </c>
      <c r="K370" s="21">
        <f t="shared" si="116"/>
        <v>310604.97792192409</v>
      </c>
      <c r="M370" s="36">
        <f t="shared" si="122"/>
        <v>0</v>
      </c>
      <c r="N370" s="30">
        <f>(I-Service_Fee)/12*M370</f>
        <v>0</v>
      </c>
      <c r="O370" s="38">
        <f t="shared" si="117"/>
        <v>0</v>
      </c>
      <c r="P370" s="36">
        <f t="shared" si="130"/>
        <v>0</v>
      </c>
      <c r="Q370" s="30">
        <f>(I-Service_Fee)/12*P370</f>
        <v>0</v>
      </c>
      <c r="R370" s="37">
        <f t="shared" si="118"/>
        <v>0</v>
      </c>
      <c r="S370" s="36">
        <f t="shared" si="123"/>
        <v>0</v>
      </c>
      <c r="T370" s="30">
        <f>(I-Service_Fee)/12*S370</f>
        <v>0</v>
      </c>
      <c r="U370" s="38">
        <f t="shared" si="119"/>
        <v>0</v>
      </c>
      <c r="V370" s="37">
        <f t="shared" si="124"/>
        <v>308675.75445653324</v>
      </c>
      <c r="W370" s="30">
        <f>(I-Service_Fee)/12*V370</f>
        <v>1929.2234653533326</v>
      </c>
      <c r="X370" s="38">
        <f t="shared" si="125"/>
        <v>308675.75445653324</v>
      </c>
      <c r="Y370" s="32"/>
      <c r="Z370" s="32">
        <f t="shared" si="131"/>
        <v>360</v>
      </c>
      <c r="AA370" s="32">
        <f t="shared" si="126"/>
        <v>0</v>
      </c>
      <c r="AB370" s="32">
        <f t="shared" si="127"/>
        <v>0</v>
      </c>
      <c r="AC370" s="32">
        <f t="shared" si="128"/>
        <v>0</v>
      </c>
      <c r="AD370" s="32">
        <f t="shared" si="129"/>
        <v>310604.97792188654</v>
      </c>
    </row>
  </sheetData>
  <mergeCells count="4">
    <mergeCell ref="M7:O7"/>
    <mergeCell ref="P7:R7"/>
    <mergeCell ref="S7:U7"/>
    <mergeCell ref="V7:X7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3" name="Spinner 2">
              <controlPr defaultSize="0" autoPict="0">
                <anchor moveWithCells="1" sizeWithCells="1">
                  <from>
                    <xdr:col>3</xdr:col>
                    <xdr:colOff>19050</xdr:colOff>
                    <xdr:row>2</xdr:row>
                    <xdr:rowOff>180975</xdr:rowOff>
                  </from>
                  <to>
                    <xdr:col>3</xdr:col>
                    <xdr:colOff>1038225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4" name="Spinner 3">
              <controlPr defaultSize="0" autoPict="0">
                <anchor moveWithCells="1" sizeWithCells="1">
                  <from>
                    <xdr:col>6</xdr:col>
                    <xdr:colOff>19050</xdr:colOff>
                    <xdr:row>0</xdr:row>
                    <xdr:rowOff>190500</xdr:rowOff>
                  </from>
                  <to>
                    <xdr:col>7</xdr:col>
                    <xdr:colOff>0</xdr:colOff>
                    <xdr:row>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70"/>
  <sheetViews>
    <sheetView tabSelected="1" topLeftCell="S1" workbookViewId="0">
      <selection activeCell="AL9" sqref="AL9"/>
    </sheetView>
  </sheetViews>
  <sheetFormatPr defaultRowHeight="15" x14ac:dyDescent="0.25"/>
  <cols>
    <col min="2" max="3" width="16.28515625" bestFit="1" customWidth="1"/>
    <col min="4" max="4" width="15.7109375" bestFit="1" customWidth="1"/>
    <col min="5" max="5" width="33.140625" bestFit="1" customWidth="1"/>
    <col min="6" max="6" width="9.140625" bestFit="1" customWidth="1"/>
    <col min="7" max="7" width="16.140625" bestFit="1" customWidth="1"/>
    <col min="8" max="8" width="12.5703125" bestFit="1" customWidth="1"/>
    <col min="9" max="9" width="13.7109375" bestFit="1" customWidth="1"/>
    <col min="10" max="10" width="14.28515625" bestFit="1" customWidth="1"/>
    <col min="11" max="11" width="19.28515625" style="20" bestFit="1" customWidth="1"/>
    <col min="13" max="13" width="11.140625" bestFit="1" customWidth="1"/>
    <col min="14" max="14" width="17.28515625" bestFit="1" customWidth="1"/>
    <col min="16" max="16" width="10.28515625" bestFit="1" customWidth="1"/>
    <col min="17" max="17" width="17.28515625" bestFit="1" customWidth="1"/>
    <col min="23" max="23" width="12.28515625" bestFit="1" customWidth="1"/>
    <col min="30" max="30" width="10.28515625" bestFit="1" customWidth="1"/>
  </cols>
  <sheetData>
    <row r="1" spans="1:30" ht="15.75" thickBot="1" x14ac:dyDescent="0.3">
      <c r="E1" s="69" t="s">
        <v>26</v>
      </c>
      <c r="F1" s="74">
        <v>0.06</v>
      </c>
      <c r="J1" s="22" t="s">
        <v>30</v>
      </c>
      <c r="K1" s="23" t="s">
        <v>31</v>
      </c>
    </row>
    <row r="2" spans="1:30" ht="15.75" thickBot="1" x14ac:dyDescent="0.3">
      <c r="B2" s="61" t="s">
        <v>0</v>
      </c>
      <c r="C2" s="18">
        <f>-PMT(C6,C3,C7,0,0)</f>
        <v>1834.4114346984406</v>
      </c>
      <c r="E2" s="70" t="s">
        <v>27</v>
      </c>
      <c r="F2" s="75">
        <v>50</v>
      </c>
      <c r="J2" s="24" t="s">
        <v>32</v>
      </c>
      <c r="K2" s="25">
        <v>100000000</v>
      </c>
    </row>
    <row r="3" spans="1:30" ht="15.75" thickBot="1" x14ac:dyDescent="0.3">
      <c r="B3" s="62" t="s">
        <v>1</v>
      </c>
      <c r="C3" s="63">
        <v>360</v>
      </c>
      <c r="E3" s="71" t="s">
        <v>28</v>
      </c>
      <c r="F3" s="76">
        <f>F1*F2/100</f>
        <v>0.03</v>
      </c>
      <c r="J3" s="24" t="s">
        <v>33</v>
      </c>
      <c r="K3" s="25">
        <v>50000000</v>
      </c>
    </row>
    <row r="4" spans="1:30" ht="15.75" thickBot="1" x14ac:dyDescent="0.3">
      <c r="B4" s="62" t="s">
        <v>2</v>
      </c>
      <c r="C4" s="64">
        <f>D4/1000</f>
        <v>0.08</v>
      </c>
      <c r="D4">
        <v>80</v>
      </c>
      <c r="E4" s="13"/>
      <c r="G4" s="12"/>
      <c r="J4" s="24" t="s">
        <v>34</v>
      </c>
      <c r="K4" s="25">
        <v>62500000</v>
      </c>
    </row>
    <row r="5" spans="1:30" x14ac:dyDescent="0.25">
      <c r="B5" s="62" t="s">
        <v>3</v>
      </c>
      <c r="C5" s="63">
        <v>12</v>
      </c>
      <c r="E5" s="72" t="s">
        <v>29</v>
      </c>
      <c r="J5" s="24" t="s">
        <v>35</v>
      </c>
      <c r="K5" s="25">
        <v>37500000</v>
      </c>
    </row>
    <row r="6" spans="1:30" ht="15.75" thickBot="1" x14ac:dyDescent="0.3">
      <c r="B6" s="62" t="s">
        <v>4</v>
      </c>
      <c r="C6" s="65">
        <f>C4/C5</f>
        <v>6.6666666666666671E-3</v>
      </c>
      <c r="E6" s="73">
        <v>1000</v>
      </c>
      <c r="J6" s="26" t="s">
        <v>36</v>
      </c>
      <c r="K6" s="27">
        <f>SUM(K2:K5)</f>
        <v>250000000</v>
      </c>
    </row>
    <row r="7" spans="1:30" x14ac:dyDescent="0.25">
      <c r="B7" s="62" t="s">
        <v>5</v>
      </c>
      <c r="C7" s="66">
        <v>250000</v>
      </c>
      <c r="M7" s="44" t="s">
        <v>37</v>
      </c>
      <c r="N7" s="45"/>
      <c r="O7" s="45"/>
      <c r="P7" s="45" t="s">
        <v>38</v>
      </c>
      <c r="Q7" s="45"/>
      <c r="R7" s="45"/>
      <c r="S7" s="45" t="s">
        <v>39</v>
      </c>
      <c r="T7" s="45"/>
      <c r="U7" s="45"/>
      <c r="V7" s="45" t="s">
        <v>40</v>
      </c>
      <c r="W7" s="45"/>
      <c r="X7" s="46"/>
      <c r="Y7" s="28"/>
      <c r="Z7" s="39" t="s">
        <v>41</v>
      </c>
      <c r="AA7" s="40" t="s">
        <v>37</v>
      </c>
      <c r="AB7" s="40" t="s">
        <v>38</v>
      </c>
      <c r="AC7" s="40" t="s">
        <v>39</v>
      </c>
      <c r="AD7" s="41" t="s">
        <v>40</v>
      </c>
    </row>
    <row r="8" spans="1:30" ht="15.75" thickBot="1" x14ac:dyDescent="0.3">
      <c r="B8" s="67" t="s">
        <v>17</v>
      </c>
      <c r="C8" s="68">
        <v>5.0000000000000001E-3</v>
      </c>
      <c r="M8" s="26"/>
      <c r="N8" s="47">
        <f>K2</f>
        <v>100000000</v>
      </c>
      <c r="O8" s="48">
        <f>N8/TOTAL_Pool_Amount</f>
        <v>0.4</v>
      </c>
      <c r="P8" s="42"/>
      <c r="Q8" s="47">
        <f>K3</f>
        <v>50000000</v>
      </c>
      <c r="R8" s="48">
        <f>Q8/TOTAL_Pool_Amount</f>
        <v>0.2</v>
      </c>
      <c r="S8" s="42"/>
      <c r="T8" s="47">
        <f>K4</f>
        <v>62500000</v>
      </c>
      <c r="U8" s="48">
        <f>T8/TOTAL_Pool_Amount</f>
        <v>0.25</v>
      </c>
      <c r="V8" s="42"/>
      <c r="W8" s="47">
        <f>K5</f>
        <v>37500000</v>
      </c>
      <c r="X8" s="48">
        <f>W8/TOTAL_Pool_Amount</f>
        <v>0.15</v>
      </c>
      <c r="Y8" s="28"/>
      <c r="Z8" s="26"/>
      <c r="AA8" s="42"/>
      <c r="AB8" s="42"/>
      <c r="AC8" s="42"/>
      <c r="AD8" s="43"/>
    </row>
    <row r="9" spans="1:30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7"/>
      <c r="M9" s="49" t="s">
        <v>42</v>
      </c>
      <c r="N9" s="50"/>
      <c r="O9" s="50"/>
      <c r="P9" s="50" t="s">
        <v>42</v>
      </c>
      <c r="Q9" s="50"/>
      <c r="R9" s="50"/>
      <c r="S9" s="50" t="s">
        <v>42</v>
      </c>
      <c r="T9" s="50"/>
      <c r="U9" s="50"/>
      <c r="V9" s="50" t="s">
        <v>42</v>
      </c>
      <c r="W9" s="50"/>
      <c r="X9" s="51"/>
      <c r="Y9" s="28"/>
      <c r="Z9" s="28"/>
      <c r="AA9" s="28"/>
      <c r="AB9" s="28"/>
      <c r="AC9" s="28"/>
      <c r="AD9" s="28"/>
    </row>
    <row r="10" spans="1:30" ht="15.75" thickBot="1" x14ac:dyDescent="0.3">
      <c r="A10" s="58" t="s">
        <v>6</v>
      </c>
      <c r="B10" s="58" t="s">
        <v>7</v>
      </c>
      <c r="C10" s="58" t="s">
        <v>21</v>
      </c>
      <c r="D10" s="58" t="s">
        <v>22</v>
      </c>
      <c r="E10" s="58" t="s">
        <v>20</v>
      </c>
      <c r="F10" s="58" t="s">
        <v>23</v>
      </c>
      <c r="G10" s="59" t="s">
        <v>24</v>
      </c>
      <c r="H10" s="58" t="s">
        <v>17</v>
      </c>
      <c r="I10" s="58" t="s">
        <v>25</v>
      </c>
      <c r="J10" s="58" t="s">
        <v>18</v>
      </c>
      <c r="K10" s="60" t="s">
        <v>19</v>
      </c>
      <c r="M10" s="52" t="s">
        <v>43</v>
      </c>
      <c r="N10" s="53" t="s">
        <v>8</v>
      </c>
      <c r="O10" s="53" t="s">
        <v>9</v>
      </c>
      <c r="P10" s="53" t="s">
        <v>43</v>
      </c>
      <c r="Q10" s="53" t="s">
        <v>8</v>
      </c>
      <c r="R10" s="53" t="s">
        <v>9</v>
      </c>
      <c r="S10" s="54" t="s">
        <v>43</v>
      </c>
      <c r="T10" s="54" t="s">
        <v>8</v>
      </c>
      <c r="U10" s="54" t="s">
        <v>9</v>
      </c>
      <c r="V10" s="53" t="s">
        <v>43</v>
      </c>
      <c r="W10" s="53" t="s">
        <v>8</v>
      </c>
      <c r="X10" s="55" t="s">
        <v>9</v>
      </c>
      <c r="Y10" s="28"/>
      <c r="Z10" s="28"/>
      <c r="AA10" s="28"/>
      <c r="AB10" s="28"/>
      <c r="AC10" s="28"/>
      <c r="AD10" s="28"/>
    </row>
    <row r="11" spans="1:30" ht="15.75" thickBot="1" x14ac:dyDescent="0.3">
      <c r="A11" s="7">
        <v>1</v>
      </c>
      <c r="B11" s="14">
        <f>PV*Number_of_Mortgages</f>
        <v>250000000</v>
      </c>
      <c r="C11" s="15">
        <f>$C$2*$E$6</f>
        <v>1834411.4346984406</v>
      </c>
      <c r="D11" s="14">
        <f>B11*$C$6</f>
        <v>1666666.6666666667</v>
      </c>
      <c r="E11" s="15">
        <f>ABS(C11-D11)</f>
        <v>167744.76803177386</v>
      </c>
      <c r="F11" s="17">
        <f>IF(time&lt;=30,1-(1-$F$3*time/30)^(1/12),1-(1-$F$3)^(1/12))</f>
        <v>8.3371552197619714E-5</v>
      </c>
      <c r="G11" s="16">
        <f>F11*(B11-E11)</f>
        <v>20828.902907721091</v>
      </c>
      <c r="H11" s="14">
        <f>$C$8*B11/12</f>
        <v>104166.66666666667</v>
      </c>
      <c r="I11" s="15">
        <f>E11+G11</f>
        <v>188573.67093949494</v>
      </c>
      <c r="J11" s="14">
        <f>D11-H11</f>
        <v>1562500</v>
      </c>
      <c r="K11" s="21">
        <f>I11+J11</f>
        <v>1751073.6709394949</v>
      </c>
      <c r="M11" s="29">
        <f>K2</f>
        <v>100000000</v>
      </c>
      <c r="N11" s="30">
        <f>(I-Service_Fee)/12*M11</f>
        <v>625000</v>
      </c>
      <c r="O11" s="31">
        <f>MIN(M11,I11)</f>
        <v>188573.67093949494</v>
      </c>
      <c r="P11" s="29">
        <f>K3</f>
        <v>50000000</v>
      </c>
      <c r="Q11" s="30">
        <f>(I-Service_Fee)/12*P11</f>
        <v>312500</v>
      </c>
      <c r="R11" s="30">
        <f>IF(M11-O11&gt;0,0,MIN(I11-O11,P11))</f>
        <v>0</v>
      </c>
      <c r="S11" s="29">
        <f>K4</f>
        <v>62500000</v>
      </c>
      <c r="T11" s="30">
        <f>(I-Service_Fee)/12*S11</f>
        <v>390624.99999999994</v>
      </c>
      <c r="U11" s="31">
        <f>IF(P11-R11&gt;0,0,MIN(I11-R11,S11))</f>
        <v>0</v>
      </c>
      <c r="V11" s="30">
        <f>K5</f>
        <v>37500000</v>
      </c>
      <c r="W11" s="30">
        <f>(I-Service_Fee)/12*V11</f>
        <v>234374.99999999997</v>
      </c>
      <c r="X11" s="31">
        <f>IF(S11-U11&gt;0,0,MIN(I11-U11,V11))</f>
        <v>0</v>
      </c>
      <c r="Y11" s="32"/>
      <c r="Z11" s="32">
        <v>1</v>
      </c>
      <c r="AA11" s="32">
        <f>SUM(N11:O11)</f>
        <v>813573.67093949497</v>
      </c>
      <c r="AB11" s="32">
        <f>SUM(Q11:R11)</f>
        <v>312500</v>
      </c>
      <c r="AC11" s="32">
        <f>SUM(T11:U11)</f>
        <v>390624.99999999994</v>
      </c>
      <c r="AD11" s="32">
        <f>SUM(W11:X11)</f>
        <v>234374.99999999997</v>
      </c>
    </row>
    <row r="12" spans="1:30" ht="15.75" thickBot="1" x14ac:dyDescent="0.3">
      <c r="A12" s="7">
        <v>2</v>
      </c>
      <c r="B12" s="14">
        <f>B11-I11</f>
        <v>249811426.32906049</v>
      </c>
      <c r="C12" s="19">
        <f>-PMT($C$6,$C$3-A11,B12,0)</f>
        <v>1834258.4969697604</v>
      </c>
      <c r="D12" s="14">
        <f t="shared" ref="D12:D75" si="0">B12*$C$6</f>
        <v>1665409.5088604034</v>
      </c>
      <c r="E12" s="15">
        <f t="shared" ref="E12:E75" si="1">ABS(C12-D12)</f>
        <v>168848.98810935696</v>
      </c>
      <c r="F12" s="17">
        <f>IF(time&lt;=30,1-(1-$F$3*time/30)^(1/12),1-(1-$F$3)^(1/12))</f>
        <v>1.6681963994558124E-4</v>
      </c>
      <c r="G12" s="16">
        <f t="shared" ref="G12:G75" si="2">F12*(B12-E12)</f>
        <v>41645.28486710439</v>
      </c>
      <c r="H12" s="14">
        <f t="shared" ref="H12:H75" si="3">$C$8*B12/12</f>
        <v>104088.09430377521</v>
      </c>
      <c r="I12" s="15">
        <f t="shared" ref="I12:I75" si="4">E12+G12</f>
        <v>210494.27297646133</v>
      </c>
      <c r="J12" s="14">
        <f t="shared" ref="J12:J75" si="5">D12-H12</f>
        <v>1561321.4145566283</v>
      </c>
      <c r="K12" s="21">
        <f t="shared" ref="K12:K75" si="6">I12+J12</f>
        <v>1771815.6875330897</v>
      </c>
      <c r="M12" s="33">
        <f>M11-O11</f>
        <v>99811426.32906051</v>
      </c>
      <c r="N12" s="30">
        <f>(I-Service_Fee)/12*M12</f>
        <v>623821.41455662809</v>
      </c>
      <c r="O12" s="35">
        <f t="shared" ref="O12:O75" si="7">MIN(M12,I12)</f>
        <v>210494.27297646133</v>
      </c>
      <c r="P12" s="33">
        <f>P11-R11</f>
        <v>50000000</v>
      </c>
      <c r="Q12" s="30">
        <f>(I-Service_Fee)/12*P12</f>
        <v>312500</v>
      </c>
      <c r="R12" s="34">
        <f t="shared" ref="R12:R75" si="8">IF(M12-O12&gt;0,0,MIN(I12-O12,P12))</f>
        <v>0</v>
      </c>
      <c r="S12" s="33">
        <f>S11-U11</f>
        <v>62500000</v>
      </c>
      <c r="T12" s="30">
        <f>(I-Service_Fee)/12*S12</f>
        <v>390624.99999999994</v>
      </c>
      <c r="U12" s="35">
        <f t="shared" ref="U12:U75" si="9">IF(P12-R12&gt;0,0,MIN(I12-R12,S12))</f>
        <v>0</v>
      </c>
      <c r="V12" s="34">
        <f>V11-X11</f>
        <v>37500000</v>
      </c>
      <c r="W12" s="30">
        <f>(I-Service_Fee)/12*V12</f>
        <v>234374.99999999997</v>
      </c>
      <c r="X12" s="35">
        <f>IF(S12-U12&gt;0,0,MIN(I12-U12,V12))</f>
        <v>0</v>
      </c>
      <c r="Y12" s="32"/>
      <c r="Z12" s="32">
        <f>Z11+1</f>
        <v>2</v>
      </c>
      <c r="AA12" s="32">
        <f>SUM(N12:O12)</f>
        <v>834315.68753308943</v>
      </c>
      <c r="AB12" s="32">
        <f>SUM(Q12:R12)</f>
        <v>312500</v>
      </c>
      <c r="AC12" s="32">
        <f>SUM(T12:U12)</f>
        <v>390624.99999999994</v>
      </c>
      <c r="AD12" s="32">
        <f>SUM(W12:X12)</f>
        <v>234374.99999999997</v>
      </c>
    </row>
    <row r="13" spans="1:30" ht="15.75" thickBot="1" x14ac:dyDescent="0.3">
      <c r="A13" s="7">
        <v>3</v>
      </c>
      <c r="B13" s="14">
        <f t="shared" ref="B13:B76" si="10">B12-I12</f>
        <v>249600932.05608404</v>
      </c>
      <c r="C13" s="19">
        <f t="shared" ref="C13:C76" si="11">-PMT($C$6,$C$3-A12,B13,0)</f>
        <v>1833952.5066277287</v>
      </c>
      <c r="D13" s="14">
        <f t="shared" si="0"/>
        <v>1664006.213707227</v>
      </c>
      <c r="E13" s="15">
        <f t="shared" si="1"/>
        <v>169946.29292050167</v>
      </c>
      <c r="F13" s="17">
        <f>IF(time&lt;=30,1-(1-$F$3*time/30)^(1/12),1-(1-$F$3)^(1/12))</f>
        <v>2.5034441029880838E-4</v>
      </c>
      <c r="G13" s="16">
        <f t="shared" si="2"/>
        <v>62443.653041129648</v>
      </c>
      <c r="H13" s="14">
        <f t="shared" si="3"/>
        <v>104000.38835670169</v>
      </c>
      <c r="I13" s="15">
        <f t="shared" si="4"/>
        <v>232389.94596163131</v>
      </c>
      <c r="J13" s="14">
        <f t="shared" si="5"/>
        <v>1560005.8253505253</v>
      </c>
      <c r="K13" s="21">
        <f t="shared" si="6"/>
        <v>1792395.7713121567</v>
      </c>
      <c r="M13" s="33">
        <f t="shared" ref="M13:M76" si="12">M12-O12</f>
        <v>99600932.056084052</v>
      </c>
      <c r="N13" s="30">
        <f>(I-Service_Fee)/12*M13</f>
        <v>622505.82535052532</v>
      </c>
      <c r="O13" s="35">
        <f t="shared" si="7"/>
        <v>232389.94596163131</v>
      </c>
      <c r="P13" s="33">
        <f>P12-R12</f>
        <v>50000000</v>
      </c>
      <c r="Q13" s="30">
        <f>(I-Service_Fee)/12*P13</f>
        <v>312500</v>
      </c>
      <c r="R13" s="34">
        <f t="shared" si="8"/>
        <v>0</v>
      </c>
      <c r="S13" s="33">
        <f t="shared" ref="S13:S76" si="13">S12-U12</f>
        <v>62500000</v>
      </c>
      <c r="T13" s="30">
        <f>(I-Service_Fee)/12*S13</f>
        <v>390624.99999999994</v>
      </c>
      <c r="U13" s="35">
        <f t="shared" si="9"/>
        <v>0</v>
      </c>
      <c r="V13" s="34">
        <f t="shared" ref="V13:V76" si="14">V12-X12</f>
        <v>37500000</v>
      </c>
      <c r="W13" s="30">
        <f>(I-Service_Fee)/12*V13</f>
        <v>234374.99999999997</v>
      </c>
      <c r="X13" s="35">
        <f t="shared" ref="X13:X76" si="15">IF(S13-U13&gt;0,0,MIN(I13-U13,V13))</f>
        <v>0</v>
      </c>
      <c r="Y13" s="32"/>
      <c r="Z13" s="32">
        <f>Z12+1</f>
        <v>3</v>
      </c>
      <c r="AA13" s="32">
        <f t="shared" ref="AA13:AA76" si="16">SUM(N13:O13)</f>
        <v>854895.77131215669</v>
      </c>
      <c r="AB13" s="32">
        <f t="shared" ref="AB13:AB76" si="17">SUM(Q13:R13)</f>
        <v>312500</v>
      </c>
      <c r="AC13" s="32">
        <f t="shared" ref="AC13:AC76" si="18">SUM(T13:U13)</f>
        <v>390624.99999999994</v>
      </c>
      <c r="AD13" s="32">
        <f t="shared" ref="AD13:AD76" si="19">SUM(W13:X13)</f>
        <v>234374.99999999997</v>
      </c>
    </row>
    <row r="14" spans="1:30" ht="15.75" thickBot="1" x14ac:dyDescent="0.3">
      <c r="A14" s="7">
        <v>4</v>
      </c>
      <c r="B14" s="14">
        <f t="shared" si="10"/>
        <v>249368542.11012241</v>
      </c>
      <c r="C14" s="19">
        <f t="shared" si="11"/>
        <v>1833493.3868689411</v>
      </c>
      <c r="D14" s="14">
        <f t="shared" si="0"/>
        <v>1662456.9474008163</v>
      </c>
      <c r="E14" s="15">
        <f t="shared" si="1"/>
        <v>171036.43946812488</v>
      </c>
      <c r="F14" s="17">
        <f>IF(time&lt;=30,1-(1-$F$3*time/30)^(1/12),1-(1-$F$3)^(1/12))</f>
        <v>3.3394601074221431E-4</v>
      </c>
      <c r="G14" s="16">
        <f t="shared" si="2"/>
        <v>83218.512905625335</v>
      </c>
      <c r="H14" s="14">
        <f t="shared" si="3"/>
        <v>103903.559212551</v>
      </c>
      <c r="I14" s="15">
        <f t="shared" si="4"/>
        <v>254254.95237375022</v>
      </c>
      <c r="J14" s="14">
        <f t="shared" si="5"/>
        <v>1558553.3881882653</v>
      </c>
      <c r="K14" s="21">
        <f t="shared" si="6"/>
        <v>1812808.3405620155</v>
      </c>
      <c r="M14" s="33">
        <f t="shared" si="12"/>
        <v>99368542.110122427</v>
      </c>
      <c r="N14" s="30">
        <f>(I-Service_Fee)/12*M14</f>
        <v>621053.38818826515</v>
      </c>
      <c r="O14" s="35">
        <f t="shared" si="7"/>
        <v>254254.95237375022</v>
      </c>
      <c r="P14" s="33">
        <f t="shared" ref="P14:P77" si="20">P13-R13</f>
        <v>50000000</v>
      </c>
      <c r="Q14" s="30">
        <f>(I-Service_Fee)/12*P14</f>
        <v>312500</v>
      </c>
      <c r="R14" s="34">
        <f t="shared" si="8"/>
        <v>0</v>
      </c>
      <c r="S14" s="33">
        <f t="shared" si="13"/>
        <v>62500000</v>
      </c>
      <c r="T14" s="30">
        <f>(I-Service_Fee)/12*S14</f>
        <v>390624.99999999994</v>
      </c>
      <c r="U14" s="35">
        <f t="shared" si="9"/>
        <v>0</v>
      </c>
      <c r="V14" s="34">
        <f t="shared" si="14"/>
        <v>37500000</v>
      </c>
      <c r="W14" s="30">
        <f>(I-Service_Fee)/12*V14</f>
        <v>234374.99999999997</v>
      </c>
      <c r="X14" s="35">
        <f t="shared" si="15"/>
        <v>0</v>
      </c>
      <c r="Y14" s="32"/>
      <c r="Z14" s="32">
        <f t="shared" ref="Z14:Z77" si="21">Z13+1</f>
        <v>4</v>
      </c>
      <c r="AA14" s="32">
        <f t="shared" si="16"/>
        <v>875308.34056201531</v>
      </c>
      <c r="AB14" s="32">
        <f t="shared" si="17"/>
        <v>312500</v>
      </c>
      <c r="AC14" s="32">
        <f t="shared" si="18"/>
        <v>390624.99999999994</v>
      </c>
      <c r="AD14" s="32">
        <f t="shared" si="19"/>
        <v>234374.99999999997</v>
      </c>
    </row>
    <row r="15" spans="1:30" ht="15.75" thickBot="1" x14ac:dyDescent="0.3">
      <c r="A15" s="7">
        <v>5</v>
      </c>
      <c r="B15" s="14">
        <f t="shared" si="10"/>
        <v>249114287.15774867</v>
      </c>
      <c r="C15" s="19">
        <f t="shared" si="11"/>
        <v>1832881.099066674</v>
      </c>
      <c r="D15" s="14">
        <f t="shared" si="0"/>
        <v>1660761.9143849912</v>
      </c>
      <c r="E15" s="15">
        <f t="shared" si="1"/>
        <v>172119.18468168285</v>
      </c>
      <c r="F15" s="17">
        <f>IF(time&lt;=30,1-(1-$F$3*time/30)^(1/12),1-(1-$F$3)^(1/12))</f>
        <v>4.1762458919303302E-4</v>
      </c>
      <c r="G15" s="16">
        <f t="shared" si="2"/>
        <v>103964.37063257513</v>
      </c>
      <c r="H15" s="14">
        <f t="shared" si="3"/>
        <v>103797.61964906195</v>
      </c>
      <c r="I15" s="15">
        <f t="shared" si="4"/>
        <v>276083.55531425797</v>
      </c>
      <c r="J15" s="14">
        <f t="shared" si="5"/>
        <v>1556964.2947359292</v>
      </c>
      <c r="K15" s="21">
        <f t="shared" si="6"/>
        <v>1833047.8500501872</v>
      </c>
      <c r="M15" s="33">
        <f t="shared" si="12"/>
        <v>99114287.157748684</v>
      </c>
      <c r="N15" s="30">
        <f>(I-Service_Fee)/12*M15</f>
        <v>619464.29473592923</v>
      </c>
      <c r="O15" s="35">
        <f t="shared" si="7"/>
        <v>276083.55531425797</v>
      </c>
      <c r="P15" s="33">
        <f t="shared" si="20"/>
        <v>50000000</v>
      </c>
      <c r="Q15" s="30">
        <f>(I-Service_Fee)/12*P15</f>
        <v>312500</v>
      </c>
      <c r="R15" s="34">
        <f t="shared" si="8"/>
        <v>0</v>
      </c>
      <c r="S15" s="33">
        <f t="shared" si="13"/>
        <v>62500000</v>
      </c>
      <c r="T15" s="30">
        <f>(I-Service_Fee)/12*S15</f>
        <v>390624.99999999994</v>
      </c>
      <c r="U15" s="35">
        <f t="shared" si="9"/>
        <v>0</v>
      </c>
      <c r="V15" s="34">
        <f t="shared" si="14"/>
        <v>37500000</v>
      </c>
      <c r="W15" s="30">
        <f>(I-Service_Fee)/12*V15</f>
        <v>234374.99999999997</v>
      </c>
      <c r="X15" s="35">
        <f t="shared" si="15"/>
        <v>0</v>
      </c>
      <c r="Y15" s="32"/>
      <c r="Z15" s="32">
        <f t="shared" si="21"/>
        <v>5</v>
      </c>
      <c r="AA15" s="32">
        <f t="shared" si="16"/>
        <v>895547.8500501872</v>
      </c>
      <c r="AB15" s="32">
        <f t="shared" si="17"/>
        <v>312500</v>
      </c>
      <c r="AC15" s="32">
        <f t="shared" si="18"/>
        <v>390624.99999999994</v>
      </c>
      <c r="AD15" s="32">
        <f t="shared" si="19"/>
        <v>234374.99999999997</v>
      </c>
    </row>
    <row r="16" spans="1:30" ht="15.75" thickBot="1" x14ac:dyDescent="0.3">
      <c r="A16" s="7">
        <v>6</v>
      </c>
      <c r="B16" s="14">
        <f t="shared" si="10"/>
        <v>248838203.6024344</v>
      </c>
      <c r="C16" s="19">
        <f t="shared" si="11"/>
        <v>1832115.6428506367</v>
      </c>
      <c r="D16" s="14">
        <f t="shared" si="0"/>
        <v>1658921.3573495627</v>
      </c>
      <c r="E16" s="15">
        <f t="shared" si="1"/>
        <v>173194.28550107405</v>
      </c>
      <c r="F16" s="17">
        <f>IF(time&lt;=30,1-(1-$F$3*time/30)^(1/12),1-(1-$F$3)^(1/12))</f>
        <v>5.0138029400215167E-4</v>
      </c>
      <c r="G16" s="16">
        <f t="shared" si="2"/>
        <v>124675.73547937183</v>
      </c>
      <c r="H16" s="14">
        <f t="shared" si="3"/>
        <v>103682.58483434767</v>
      </c>
      <c r="I16" s="15">
        <f t="shared" si="4"/>
        <v>297870.0209804459</v>
      </c>
      <c r="J16" s="14">
        <f t="shared" si="5"/>
        <v>1555238.772515215</v>
      </c>
      <c r="K16" s="21">
        <f t="shared" si="6"/>
        <v>1853108.7934956609</v>
      </c>
      <c r="M16" s="33">
        <f t="shared" si="12"/>
        <v>98838203.602434427</v>
      </c>
      <c r="N16" s="30">
        <f>(I-Service_Fee)/12*M16</f>
        <v>617738.7725152151</v>
      </c>
      <c r="O16" s="35">
        <f t="shared" si="7"/>
        <v>297870.0209804459</v>
      </c>
      <c r="P16" s="33">
        <f t="shared" si="20"/>
        <v>50000000</v>
      </c>
      <c r="Q16" s="30">
        <f>(I-Service_Fee)/12*P16</f>
        <v>312500</v>
      </c>
      <c r="R16" s="34">
        <f t="shared" si="8"/>
        <v>0</v>
      </c>
      <c r="S16" s="33">
        <f t="shared" si="13"/>
        <v>62500000</v>
      </c>
      <c r="T16" s="30">
        <f>(I-Service_Fee)/12*S16</f>
        <v>390624.99999999994</v>
      </c>
      <c r="U16" s="35">
        <f t="shared" si="9"/>
        <v>0</v>
      </c>
      <c r="V16" s="34">
        <f t="shared" si="14"/>
        <v>37500000</v>
      </c>
      <c r="W16" s="30">
        <f>(I-Service_Fee)/12*V16</f>
        <v>234374.99999999997</v>
      </c>
      <c r="X16" s="35">
        <f t="shared" si="15"/>
        <v>0</v>
      </c>
      <c r="Y16" s="32"/>
      <c r="Z16" s="32">
        <f t="shared" si="21"/>
        <v>6</v>
      </c>
      <c r="AA16" s="32">
        <f t="shared" si="16"/>
        <v>915608.793495661</v>
      </c>
      <c r="AB16" s="32">
        <f t="shared" si="17"/>
        <v>312500</v>
      </c>
      <c r="AC16" s="32">
        <f t="shared" si="18"/>
        <v>390624.99999999994</v>
      </c>
      <c r="AD16" s="32">
        <f t="shared" si="19"/>
        <v>234374.99999999997</v>
      </c>
    </row>
    <row r="17" spans="1:30" ht="15.75" thickBot="1" x14ac:dyDescent="0.3">
      <c r="A17" s="7">
        <v>7</v>
      </c>
      <c r="B17" s="14">
        <f t="shared" si="10"/>
        <v>248540333.58145395</v>
      </c>
      <c r="C17" s="19">
        <f t="shared" si="11"/>
        <v>1831197.0561709779</v>
      </c>
      <c r="D17" s="14">
        <f t="shared" si="0"/>
        <v>1656935.5572096931</v>
      </c>
      <c r="E17" s="15">
        <f t="shared" si="1"/>
        <v>174261.49896128476</v>
      </c>
      <c r="F17" s="17">
        <f>IF(time&lt;=30,1-(1-$F$3*time/30)^(1/12),1-(1-$F$3)^(1/12))</f>
        <v>5.8521327395610889E-4</v>
      </c>
      <c r="G17" s="16">
        <f t="shared" si="2"/>
        <v>145347.12218301446</v>
      </c>
      <c r="H17" s="14">
        <f t="shared" si="3"/>
        <v>103558.47232560581</v>
      </c>
      <c r="I17" s="15">
        <f t="shared" si="4"/>
        <v>319608.62114429922</v>
      </c>
      <c r="J17" s="14">
        <f t="shared" si="5"/>
        <v>1553377.0848840873</v>
      </c>
      <c r="K17" s="21">
        <f t="shared" si="6"/>
        <v>1872985.7060283865</v>
      </c>
      <c r="M17" s="33">
        <f t="shared" si="12"/>
        <v>98540333.581453979</v>
      </c>
      <c r="N17" s="30">
        <f>(I-Service_Fee)/12*M17</f>
        <v>615877.08488408732</v>
      </c>
      <c r="O17" s="35">
        <f t="shared" si="7"/>
        <v>319608.62114429922</v>
      </c>
      <c r="P17" s="33">
        <f t="shared" si="20"/>
        <v>50000000</v>
      </c>
      <c r="Q17" s="30">
        <f>(I-Service_Fee)/12*P17</f>
        <v>312500</v>
      </c>
      <c r="R17" s="34">
        <f t="shared" si="8"/>
        <v>0</v>
      </c>
      <c r="S17" s="33">
        <f t="shared" si="13"/>
        <v>62500000</v>
      </c>
      <c r="T17" s="30">
        <f>(I-Service_Fee)/12*S17</f>
        <v>390624.99999999994</v>
      </c>
      <c r="U17" s="35">
        <f t="shared" si="9"/>
        <v>0</v>
      </c>
      <c r="V17" s="34">
        <f t="shared" si="14"/>
        <v>37500000</v>
      </c>
      <c r="W17" s="30">
        <f>(I-Service_Fee)/12*V17</f>
        <v>234374.99999999997</v>
      </c>
      <c r="X17" s="35">
        <f t="shared" si="15"/>
        <v>0</v>
      </c>
      <c r="Y17" s="32"/>
      <c r="Z17" s="32">
        <f t="shared" si="21"/>
        <v>7</v>
      </c>
      <c r="AA17" s="32">
        <f t="shared" si="16"/>
        <v>935485.70602838648</v>
      </c>
      <c r="AB17" s="32">
        <f t="shared" si="17"/>
        <v>312500</v>
      </c>
      <c r="AC17" s="32">
        <f t="shared" si="18"/>
        <v>390624.99999999994</v>
      </c>
      <c r="AD17" s="32">
        <f t="shared" si="19"/>
        <v>234374.99999999997</v>
      </c>
    </row>
    <row r="18" spans="1:30" ht="15.75" thickBot="1" x14ac:dyDescent="0.3">
      <c r="A18" s="7">
        <v>8</v>
      </c>
      <c r="B18" s="14">
        <f t="shared" si="10"/>
        <v>248220724.96030965</v>
      </c>
      <c r="C18" s="19">
        <f t="shared" si="11"/>
        <v>1830125.4153464776</v>
      </c>
      <c r="D18" s="14">
        <f t="shared" si="0"/>
        <v>1654804.8330687312</v>
      </c>
      <c r="E18" s="15">
        <f t="shared" si="1"/>
        <v>175320.58227774641</v>
      </c>
      <c r="F18" s="17">
        <f>IF(time&lt;=30,1-(1-$F$3*time/30)^(1/12),1-(1-$F$3)^(1/12))</f>
        <v>6.6912367827864916E-4</v>
      </c>
      <c r="G18" s="16">
        <f t="shared" si="2"/>
        <v>165973.05335754366</v>
      </c>
      <c r="H18" s="14">
        <f t="shared" si="3"/>
        <v>103425.30206679569</v>
      </c>
      <c r="I18" s="15">
        <f t="shared" si="4"/>
        <v>341293.63563529006</v>
      </c>
      <c r="J18" s="14">
        <f t="shared" si="5"/>
        <v>1551379.5310019355</v>
      </c>
      <c r="K18" s="21">
        <f t="shared" si="6"/>
        <v>1892673.1666372255</v>
      </c>
      <c r="M18" s="33">
        <f t="shared" si="12"/>
        <v>98220724.960309684</v>
      </c>
      <c r="N18" s="30">
        <f>(I-Service_Fee)/12*M18</f>
        <v>613879.53100193548</v>
      </c>
      <c r="O18" s="35">
        <f t="shared" si="7"/>
        <v>341293.63563529006</v>
      </c>
      <c r="P18" s="33">
        <f t="shared" si="20"/>
        <v>50000000</v>
      </c>
      <c r="Q18" s="30">
        <f>(I-Service_Fee)/12*P18</f>
        <v>312500</v>
      </c>
      <c r="R18" s="34">
        <f t="shared" si="8"/>
        <v>0</v>
      </c>
      <c r="S18" s="33">
        <f t="shared" si="13"/>
        <v>62500000</v>
      </c>
      <c r="T18" s="30">
        <f>(I-Service_Fee)/12*S18</f>
        <v>390624.99999999994</v>
      </c>
      <c r="U18" s="35">
        <f t="shared" si="9"/>
        <v>0</v>
      </c>
      <c r="V18" s="34">
        <f t="shared" si="14"/>
        <v>37500000</v>
      </c>
      <c r="W18" s="30">
        <f>(I-Service_Fee)/12*V18</f>
        <v>234374.99999999997</v>
      </c>
      <c r="X18" s="35">
        <f t="shared" si="15"/>
        <v>0</v>
      </c>
      <c r="Y18" s="32"/>
      <c r="Z18" s="32">
        <f t="shared" si="21"/>
        <v>8</v>
      </c>
      <c r="AA18" s="32">
        <f t="shared" si="16"/>
        <v>955173.16663722554</v>
      </c>
      <c r="AB18" s="32">
        <f t="shared" si="17"/>
        <v>312500</v>
      </c>
      <c r="AC18" s="32">
        <f t="shared" si="18"/>
        <v>390624.99999999994</v>
      </c>
      <c r="AD18" s="32">
        <f t="shared" si="19"/>
        <v>234374.99999999997</v>
      </c>
    </row>
    <row r="19" spans="1:30" ht="15.75" thickBot="1" x14ac:dyDescent="0.3">
      <c r="A19" s="7">
        <v>9</v>
      </c>
      <c r="B19" s="14">
        <f t="shared" si="10"/>
        <v>247879431.32467437</v>
      </c>
      <c r="C19" s="19">
        <f t="shared" si="11"/>
        <v>1828900.8350968498</v>
      </c>
      <c r="D19" s="14">
        <f t="shared" si="0"/>
        <v>1652529.5421644959</v>
      </c>
      <c r="E19" s="15">
        <f t="shared" si="1"/>
        <v>176371.29293235391</v>
      </c>
      <c r="F19" s="17">
        <f>IF(time&lt;=30,1-(1-$F$3*time/30)^(1/12),1-(1-$F$3)^(1/12))</f>
        <v>7.531116566323881E-4</v>
      </c>
      <c r="G19" s="16">
        <f t="shared" si="2"/>
        <v>186548.06189341709</v>
      </c>
      <c r="H19" s="14">
        <f t="shared" si="3"/>
        <v>103283.09638528099</v>
      </c>
      <c r="I19" s="15">
        <f t="shared" si="4"/>
        <v>362919.35482577101</v>
      </c>
      <c r="J19" s="14">
        <f t="shared" si="5"/>
        <v>1549246.4457792148</v>
      </c>
      <c r="K19" s="21">
        <f t="shared" si="6"/>
        <v>1912165.8006049858</v>
      </c>
      <c r="M19" s="33">
        <f t="shared" si="12"/>
        <v>97879431.324674398</v>
      </c>
      <c r="N19" s="30">
        <f>(I-Service_Fee)/12*M19</f>
        <v>611746.44577921496</v>
      </c>
      <c r="O19" s="35">
        <f t="shared" si="7"/>
        <v>362919.35482577101</v>
      </c>
      <c r="P19" s="33">
        <f t="shared" si="20"/>
        <v>50000000</v>
      </c>
      <c r="Q19" s="30">
        <f>(I-Service_Fee)/12*P19</f>
        <v>312500</v>
      </c>
      <c r="R19" s="34">
        <f t="shared" si="8"/>
        <v>0</v>
      </c>
      <c r="S19" s="33">
        <f t="shared" si="13"/>
        <v>62500000</v>
      </c>
      <c r="T19" s="30">
        <f>(I-Service_Fee)/12*S19</f>
        <v>390624.99999999994</v>
      </c>
      <c r="U19" s="35">
        <f t="shared" si="9"/>
        <v>0</v>
      </c>
      <c r="V19" s="34">
        <f t="shared" si="14"/>
        <v>37500000</v>
      </c>
      <c r="W19" s="30">
        <f>(I-Service_Fee)/12*V19</f>
        <v>234374.99999999997</v>
      </c>
      <c r="X19" s="35">
        <f t="shared" si="15"/>
        <v>0</v>
      </c>
      <c r="Y19" s="32"/>
      <c r="Z19" s="32">
        <f t="shared" si="21"/>
        <v>9</v>
      </c>
      <c r="AA19" s="32">
        <f t="shared" si="16"/>
        <v>974665.80060498603</v>
      </c>
      <c r="AB19" s="32">
        <f t="shared" si="17"/>
        <v>312500</v>
      </c>
      <c r="AC19" s="32">
        <f t="shared" si="18"/>
        <v>390624.99999999994</v>
      </c>
      <c r="AD19" s="32">
        <f t="shared" si="19"/>
        <v>234374.99999999997</v>
      </c>
    </row>
    <row r="20" spans="1:30" ht="15.75" thickBot="1" x14ac:dyDescent="0.3">
      <c r="A20" s="7">
        <v>10</v>
      </c>
      <c r="B20" s="14">
        <f t="shared" si="10"/>
        <v>247516511.9698486</v>
      </c>
      <c r="C20" s="19">
        <f t="shared" si="11"/>
        <v>1827523.4685591136</v>
      </c>
      <c r="D20" s="14">
        <f t="shared" si="0"/>
        <v>1650110.0797989909</v>
      </c>
      <c r="E20" s="15">
        <f t="shared" si="1"/>
        <v>177413.3887601227</v>
      </c>
      <c r="F20" s="17">
        <f>IF(time&lt;=30,1-(1-$F$3*time/30)^(1/12),1-(1-$F$3)^(1/12))</f>
        <v>8.3717735912058888E-4</v>
      </c>
      <c r="G20" s="16">
        <f t="shared" si="2"/>
        <v>207066.69335738264</v>
      </c>
      <c r="H20" s="14">
        <f t="shared" si="3"/>
        <v>103131.87998743693</v>
      </c>
      <c r="I20" s="15">
        <f t="shared" si="4"/>
        <v>384480.08211750537</v>
      </c>
      <c r="J20" s="14">
        <f t="shared" si="5"/>
        <v>1546978.199811554</v>
      </c>
      <c r="K20" s="21">
        <f t="shared" si="6"/>
        <v>1931458.2819290594</v>
      </c>
      <c r="M20" s="33">
        <f t="shared" si="12"/>
        <v>97516511.969848633</v>
      </c>
      <c r="N20" s="30">
        <f>(I-Service_Fee)/12*M20</f>
        <v>609478.19981155393</v>
      </c>
      <c r="O20" s="35">
        <f t="shared" si="7"/>
        <v>384480.08211750537</v>
      </c>
      <c r="P20" s="33">
        <f t="shared" si="20"/>
        <v>50000000</v>
      </c>
      <c r="Q20" s="30">
        <f>(I-Service_Fee)/12*P20</f>
        <v>312500</v>
      </c>
      <c r="R20" s="34">
        <f t="shared" si="8"/>
        <v>0</v>
      </c>
      <c r="S20" s="33">
        <f t="shared" si="13"/>
        <v>62500000</v>
      </c>
      <c r="T20" s="30">
        <f>(I-Service_Fee)/12*S20</f>
        <v>390624.99999999994</v>
      </c>
      <c r="U20" s="35">
        <f t="shared" si="9"/>
        <v>0</v>
      </c>
      <c r="V20" s="34">
        <f t="shared" si="14"/>
        <v>37500000</v>
      </c>
      <c r="W20" s="30">
        <f>(I-Service_Fee)/12*V20</f>
        <v>234374.99999999997</v>
      </c>
      <c r="X20" s="35">
        <f t="shared" si="15"/>
        <v>0</v>
      </c>
      <c r="Y20" s="32"/>
      <c r="Z20" s="32">
        <f t="shared" si="21"/>
        <v>10</v>
      </c>
      <c r="AA20" s="32">
        <f t="shared" si="16"/>
        <v>993958.2819290593</v>
      </c>
      <c r="AB20" s="32">
        <f t="shared" si="17"/>
        <v>312500</v>
      </c>
      <c r="AC20" s="32">
        <f t="shared" si="18"/>
        <v>390624.99999999994</v>
      </c>
      <c r="AD20" s="32">
        <f t="shared" si="19"/>
        <v>234374.99999999997</v>
      </c>
    </row>
    <row r="21" spans="1:30" ht="15.75" thickBot="1" x14ac:dyDescent="0.3">
      <c r="A21" s="7">
        <v>11</v>
      </c>
      <c r="B21" s="14">
        <f t="shared" si="10"/>
        <v>247132031.88773111</v>
      </c>
      <c r="C21" s="19">
        <f t="shared" si="11"/>
        <v>1825993.5072879745</v>
      </c>
      <c r="D21" s="14">
        <f t="shared" si="0"/>
        <v>1647546.8792515409</v>
      </c>
      <c r="E21" s="15">
        <f t="shared" si="1"/>
        <v>178446.6280364336</v>
      </c>
      <c r="F21" s="17">
        <f>IF(time&lt;=30,1-(1-$F$3*time/30)^(1/12),1-(1-$F$3)^(1/12))</f>
        <v>9.2132093628904954E-4</v>
      </c>
      <c r="G21" s="16">
        <f t="shared" si="2"/>
        <v>227523.50839139952</v>
      </c>
      <c r="H21" s="14">
        <f t="shared" si="3"/>
        <v>102971.67995322129</v>
      </c>
      <c r="I21" s="15">
        <f t="shared" si="4"/>
        <v>405970.13642783312</v>
      </c>
      <c r="J21" s="14">
        <f t="shared" si="5"/>
        <v>1544575.1992983196</v>
      </c>
      <c r="K21" s="21">
        <f t="shared" si="6"/>
        <v>1950545.3357261526</v>
      </c>
      <c r="M21" s="33">
        <f t="shared" si="12"/>
        <v>97132031.887731135</v>
      </c>
      <c r="N21" s="30">
        <f>(I-Service_Fee)/12*M21</f>
        <v>607075.19929831952</v>
      </c>
      <c r="O21" s="35">
        <f t="shared" si="7"/>
        <v>405970.13642783312</v>
      </c>
      <c r="P21" s="33">
        <f t="shared" si="20"/>
        <v>50000000</v>
      </c>
      <c r="Q21" s="30">
        <f>(I-Service_Fee)/12*P21</f>
        <v>312500</v>
      </c>
      <c r="R21" s="34">
        <f t="shared" si="8"/>
        <v>0</v>
      </c>
      <c r="S21" s="33">
        <f t="shared" si="13"/>
        <v>62500000</v>
      </c>
      <c r="T21" s="30">
        <f>(I-Service_Fee)/12*S21</f>
        <v>390624.99999999994</v>
      </c>
      <c r="U21" s="35">
        <f t="shared" si="9"/>
        <v>0</v>
      </c>
      <c r="V21" s="34">
        <f t="shared" si="14"/>
        <v>37500000</v>
      </c>
      <c r="W21" s="30">
        <f>(I-Service_Fee)/12*V21</f>
        <v>234374.99999999997</v>
      </c>
      <c r="X21" s="35">
        <f t="shared" si="15"/>
        <v>0</v>
      </c>
      <c r="Y21" s="32"/>
      <c r="Z21" s="32">
        <f t="shared" si="21"/>
        <v>11</v>
      </c>
      <c r="AA21" s="32">
        <f t="shared" si="16"/>
        <v>1013045.3357261526</v>
      </c>
      <c r="AB21" s="32">
        <f t="shared" si="17"/>
        <v>312500</v>
      </c>
      <c r="AC21" s="32">
        <f t="shared" si="18"/>
        <v>390624.99999999994</v>
      </c>
      <c r="AD21" s="32">
        <f t="shared" si="19"/>
        <v>234374.99999999997</v>
      </c>
    </row>
    <row r="22" spans="1:30" ht="15.75" thickBot="1" x14ac:dyDescent="0.3">
      <c r="A22" s="7">
        <v>12</v>
      </c>
      <c r="B22" s="14">
        <f t="shared" si="10"/>
        <v>246726061.75130329</v>
      </c>
      <c r="C22" s="19">
        <f t="shared" si="11"/>
        <v>1824311.1812401821</v>
      </c>
      <c r="D22" s="14">
        <f t="shared" si="0"/>
        <v>1644840.4116753554</v>
      </c>
      <c r="E22" s="15">
        <f t="shared" si="1"/>
        <v>179470.76956482674</v>
      </c>
      <c r="F22" s="17">
        <f>IF(time&lt;=30,1-(1-$F$3*time/30)^(1/12),1-(1-$F$3)^(1/12))</f>
        <v>1.0055425391276573E-3</v>
      </c>
      <c r="G22" s="16">
        <f t="shared" si="2"/>
        <v>247913.08510904526</v>
      </c>
      <c r="H22" s="14">
        <f t="shared" si="3"/>
        <v>102802.52572970971</v>
      </c>
      <c r="I22" s="15">
        <f t="shared" si="4"/>
        <v>427383.854673872</v>
      </c>
      <c r="J22" s="14">
        <f t="shared" si="5"/>
        <v>1542037.8859456456</v>
      </c>
      <c r="K22" s="21">
        <f t="shared" si="6"/>
        <v>1969421.7406195176</v>
      </c>
      <c r="M22" s="33">
        <f t="shared" si="12"/>
        <v>96726061.7513033</v>
      </c>
      <c r="N22" s="30">
        <f>(I-Service_Fee)/12*M22</f>
        <v>604537.88594564563</v>
      </c>
      <c r="O22" s="35">
        <f t="shared" si="7"/>
        <v>427383.854673872</v>
      </c>
      <c r="P22" s="33">
        <f t="shared" si="20"/>
        <v>50000000</v>
      </c>
      <c r="Q22" s="30">
        <f>(I-Service_Fee)/12*P22</f>
        <v>312500</v>
      </c>
      <c r="R22" s="34">
        <f t="shared" si="8"/>
        <v>0</v>
      </c>
      <c r="S22" s="33">
        <f t="shared" si="13"/>
        <v>62500000</v>
      </c>
      <c r="T22" s="30">
        <f>(I-Service_Fee)/12*S22</f>
        <v>390624.99999999994</v>
      </c>
      <c r="U22" s="35">
        <f t="shared" si="9"/>
        <v>0</v>
      </c>
      <c r="V22" s="34">
        <f t="shared" si="14"/>
        <v>37500000</v>
      </c>
      <c r="W22" s="30">
        <f>(I-Service_Fee)/12*V22</f>
        <v>234374.99999999997</v>
      </c>
      <c r="X22" s="35">
        <f t="shared" si="15"/>
        <v>0</v>
      </c>
      <c r="Y22" s="32"/>
      <c r="Z22" s="32">
        <f t="shared" si="21"/>
        <v>12</v>
      </c>
      <c r="AA22" s="32">
        <f t="shared" si="16"/>
        <v>1031921.7406195176</v>
      </c>
      <c r="AB22" s="32">
        <f t="shared" si="17"/>
        <v>312500</v>
      </c>
      <c r="AC22" s="32">
        <f t="shared" si="18"/>
        <v>390624.99999999994</v>
      </c>
      <c r="AD22" s="32">
        <f t="shared" si="19"/>
        <v>234374.99999999997</v>
      </c>
    </row>
    <row r="23" spans="1:30" ht="15.75" thickBot="1" x14ac:dyDescent="0.3">
      <c r="A23" s="7">
        <v>13</v>
      </c>
      <c r="B23" s="14">
        <f t="shared" si="10"/>
        <v>246298677.89662942</v>
      </c>
      <c r="C23" s="19">
        <f t="shared" si="11"/>
        <v>1822476.7587428393</v>
      </c>
      <c r="D23" s="14">
        <f t="shared" si="0"/>
        <v>1641991.1859775295</v>
      </c>
      <c r="E23" s="15">
        <f t="shared" si="1"/>
        <v>180485.57276530983</v>
      </c>
      <c r="F23" s="17">
        <f>IF(time&lt;=30,1-(1-$F$3*time/30)^(1/12),1-(1-$F$3)^(1/12))</f>
        <v>1.0898423190723872E-3</v>
      </c>
      <c r="G23" s="16">
        <f t="shared" si="2"/>
        <v>268230.02148814383</v>
      </c>
      <c r="H23" s="14">
        <f t="shared" si="3"/>
        <v>102624.44912359559</v>
      </c>
      <c r="I23" s="15">
        <f t="shared" si="4"/>
        <v>448715.59425345366</v>
      </c>
      <c r="J23" s="14">
        <f t="shared" si="5"/>
        <v>1539366.7368539339</v>
      </c>
      <c r="K23" s="21">
        <f t="shared" si="6"/>
        <v>1988082.3311073876</v>
      </c>
      <c r="M23" s="33">
        <f t="shared" si="12"/>
        <v>96298677.896629423</v>
      </c>
      <c r="N23" s="30">
        <f>(I-Service_Fee)/12*M23</f>
        <v>601866.73685393389</v>
      </c>
      <c r="O23" s="35">
        <f t="shared" si="7"/>
        <v>448715.59425345366</v>
      </c>
      <c r="P23" s="33">
        <f t="shared" si="20"/>
        <v>50000000</v>
      </c>
      <c r="Q23" s="30">
        <f>(I-Service_Fee)/12*P23</f>
        <v>312500</v>
      </c>
      <c r="R23" s="34">
        <f t="shared" si="8"/>
        <v>0</v>
      </c>
      <c r="S23" s="33">
        <f t="shared" si="13"/>
        <v>62500000</v>
      </c>
      <c r="T23" s="30">
        <f>(I-Service_Fee)/12*S23</f>
        <v>390624.99999999994</v>
      </c>
      <c r="U23" s="35">
        <f t="shared" si="9"/>
        <v>0</v>
      </c>
      <c r="V23" s="34">
        <f t="shared" si="14"/>
        <v>37500000</v>
      </c>
      <c r="W23" s="30">
        <f>(I-Service_Fee)/12*V23</f>
        <v>234374.99999999997</v>
      </c>
      <c r="X23" s="35">
        <f t="shared" si="15"/>
        <v>0</v>
      </c>
      <c r="Y23" s="32"/>
      <c r="Z23" s="32">
        <f t="shared" si="21"/>
        <v>13</v>
      </c>
      <c r="AA23" s="32">
        <f t="shared" si="16"/>
        <v>1050582.3311073876</v>
      </c>
      <c r="AB23" s="32">
        <f t="shared" si="17"/>
        <v>312500</v>
      </c>
      <c r="AC23" s="32">
        <f t="shared" si="18"/>
        <v>390624.99999999994</v>
      </c>
      <c r="AD23" s="32">
        <f t="shared" si="19"/>
        <v>234374.99999999997</v>
      </c>
    </row>
    <row r="24" spans="1:30" ht="15.75" thickBot="1" x14ac:dyDescent="0.3">
      <c r="A24" s="7">
        <v>14</v>
      </c>
      <c r="B24" s="14">
        <f t="shared" si="10"/>
        <v>245849962.30237597</v>
      </c>
      <c r="C24" s="19">
        <f t="shared" si="11"/>
        <v>1820490.5464456354</v>
      </c>
      <c r="D24" s="14">
        <f t="shared" si="0"/>
        <v>1638999.7486825066</v>
      </c>
      <c r="E24" s="15">
        <f t="shared" si="1"/>
        <v>181490.79776312876</v>
      </c>
      <c r="F24" s="17">
        <f>IF(time&lt;=30,1-(1-$F$3*time/30)^(1/12),1-(1-$F$3)^(1/12))</f>
        <v>1.1742204280067448E-3</v>
      </c>
      <c r="G24" s="16">
        <f t="shared" si="2"/>
        <v>288468.93775790924</v>
      </c>
      <c r="H24" s="14">
        <f t="shared" si="3"/>
        <v>102437.48429265665</v>
      </c>
      <c r="I24" s="15">
        <f t="shared" si="4"/>
        <v>469959.735521038</v>
      </c>
      <c r="J24" s="14">
        <f t="shared" si="5"/>
        <v>1536562.26438985</v>
      </c>
      <c r="K24" s="21">
        <f t="shared" si="6"/>
        <v>2006521.999910888</v>
      </c>
      <c r="M24" s="33">
        <f t="shared" si="12"/>
        <v>95849962.302375972</v>
      </c>
      <c r="N24" s="30">
        <f>(I-Service_Fee)/12*M24</f>
        <v>599062.26438984973</v>
      </c>
      <c r="O24" s="35">
        <f t="shared" si="7"/>
        <v>469959.735521038</v>
      </c>
      <c r="P24" s="33">
        <f t="shared" si="20"/>
        <v>50000000</v>
      </c>
      <c r="Q24" s="30">
        <f>(I-Service_Fee)/12*P24</f>
        <v>312500</v>
      </c>
      <c r="R24" s="34">
        <f t="shared" si="8"/>
        <v>0</v>
      </c>
      <c r="S24" s="33">
        <f t="shared" si="13"/>
        <v>62500000</v>
      </c>
      <c r="T24" s="30">
        <f>(I-Service_Fee)/12*S24</f>
        <v>390624.99999999994</v>
      </c>
      <c r="U24" s="35">
        <f t="shared" si="9"/>
        <v>0</v>
      </c>
      <c r="V24" s="34">
        <f t="shared" si="14"/>
        <v>37500000</v>
      </c>
      <c r="W24" s="30">
        <f>(I-Service_Fee)/12*V24</f>
        <v>234374.99999999997</v>
      </c>
      <c r="X24" s="35">
        <f t="shared" si="15"/>
        <v>0</v>
      </c>
      <c r="Y24" s="32"/>
      <c r="Z24" s="32">
        <f t="shared" si="21"/>
        <v>14</v>
      </c>
      <c r="AA24" s="32">
        <f t="shared" si="16"/>
        <v>1069021.9999108878</v>
      </c>
      <c r="AB24" s="32">
        <f t="shared" si="17"/>
        <v>312500</v>
      </c>
      <c r="AC24" s="32">
        <f t="shared" si="18"/>
        <v>390624.99999999994</v>
      </c>
      <c r="AD24" s="32">
        <f t="shared" si="19"/>
        <v>234374.99999999997</v>
      </c>
    </row>
    <row r="25" spans="1:30" ht="15.75" thickBot="1" x14ac:dyDescent="0.3">
      <c r="A25" s="7">
        <v>15</v>
      </c>
      <c r="B25" s="14">
        <f t="shared" si="10"/>
        <v>245380002.56685492</v>
      </c>
      <c r="C25" s="19">
        <f t="shared" si="11"/>
        <v>1818352.8892570056</v>
      </c>
      <c r="D25" s="14">
        <f t="shared" si="0"/>
        <v>1635866.6837790329</v>
      </c>
      <c r="E25" s="15">
        <f t="shared" si="1"/>
        <v>182486.20547797275</v>
      </c>
      <c r="F25" s="17">
        <f>IF(time&lt;=30,1-(1-$F$3*time/30)^(1/12),1-(1-$F$3)^(1/12))</f>
        <v>1.2586770182638762E-3</v>
      </c>
      <c r="G25" s="16">
        <f t="shared" si="2"/>
        <v>308624.47877944593</v>
      </c>
      <c r="H25" s="14">
        <f t="shared" si="3"/>
        <v>102241.66773618956</v>
      </c>
      <c r="I25" s="15">
        <f t="shared" si="4"/>
        <v>491110.68425741867</v>
      </c>
      <c r="J25" s="14">
        <f t="shared" si="5"/>
        <v>1533625.0160428435</v>
      </c>
      <c r="K25" s="21">
        <f t="shared" si="6"/>
        <v>2024735.7003002621</v>
      </c>
      <c r="M25" s="33">
        <f t="shared" si="12"/>
        <v>95380002.566854939</v>
      </c>
      <c r="N25" s="30">
        <f>(I-Service_Fee)/12*M25</f>
        <v>596125.01604284334</v>
      </c>
      <c r="O25" s="35">
        <f t="shared" si="7"/>
        <v>491110.68425741867</v>
      </c>
      <c r="P25" s="33">
        <f t="shared" si="20"/>
        <v>50000000</v>
      </c>
      <c r="Q25" s="30">
        <f>(I-Service_Fee)/12*P25</f>
        <v>312500</v>
      </c>
      <c r="R25" s="34">
        <f t="shared" si="8"/>
        <v>0</v>
      </c>
      <c r="S25" s="33">
        <f t="shared" si="13"/>
        <v>62500000</v>
      </c>
      <c r="T25" s="30">
        <f>(I-Service_Fee)/12*S25</f>
        <v>390624.99999999994</v>
      </c>
      <c r="U25" s="35">
        <f t="shared" si="9"/>
        <v>0</v>
      </c>
      <c r="V25" s="34">
        <f t="shared" si="14"/>
        <v>37500000</v>
      </c>
      <c r="W25" s="30">
        <f>(I-Service_Fee)/12*V25</f>
        <v>234374.99999999997</v>
      </c>
      <c r="X25" s="35">
        <f t="shared" si="15"/>
        <v>0</v>
      </c>
      <c r="Y25" s="32"/>
      <c r="Z25" s="32">
        <f t="shared" si="21"/>
        <v>15</v>
      </c>
      <c r="AA25" s="32">
        <f t="shared" si="16"/>
        <v>1087235.7003002621</v>
      </c>
      <c r="AB25" s="32">
        <f t="shared" si="17"/>
        <v>312500</v>
      </c>
      <c r="AC25" s="32">
        <f t="shared" si="18"/>
        <v>390624.99999999994</v>
      </c>
      <c r="AD25" s="32">
        <f t="shared" si="19"/>
        <v>234374.99999999997</v>
      </c>
    </row>
    <row r="26" spans="1:30" ht="15.75" thickBot="1" x14ac:dyDescent="0.3">
      <c r="A26" s="7">
        <v>16</v>
      </c>
      <c r="B26" s="14">
        <f t="shared" si="10"/>
        <v>244888891.88259751</v>
      </c>
      <c r="C26" s="19">
        <f t="shared" si="11"/>
        <v>1816064.170264204</v>
      </c>
      <c r="D26" s="14">
        <f t="shared" si="0"/>
        <v>1632592.6125506503</v>
      </c>
      <c r="E26" s="15">
        <f t="shared" si="1"/>
        <v>183471.55771355378</v>
      </c>
      <c r="F26" s="17">
        <f>IF(time&lt;=30,1-(1-$F$3*time/30)^(1/12),1-(1-$F$3)^(1/12))</f>
        <v>1.3432122426282334E-3</v>
      </c>
      <c r="G26" s="16">
        <f t="shared" si="2"/>
        <v>328691.31641787186</v>
      </c>
      <c r="H26" s="14">
        <f t="shared" si="3"/>
        <v>102037.03828441563</v>
      </c>
      <c r="I26" s="15">
        <f t="shared" si="4"/>
        <v>512162.87413142563</v>
      </c>
      <c r="J26" s="14">
        <f t="shared" si="5"/>
        <v>1530555.5742662346</v>
      </c>
      <c r="K26" s="21">
        <f t="shared" si="6"/>
        <v>2042718.4483976602</v>
      </c>
      <c r="M26" s="33">
        <f t="shared" si="12"/>
        <v>94888891.882597521</v>
      </c>
      <c r="N26" s="30">
        <f>(I-Service_Fee)/12*M26</f>
        <v>593055.57426623441</v>
      </c>
      <c r="O26" s="35">
        <f t="shared" si="7"/>
        <v>512162.87413142563</v>
      </c>
      <c r="P26" s="33">
        <f t="shared" si="20"/>
        <v>50000000</v>
      </c>
      <c r="Q26" s="30">
        <f>(I-Service_Fee)/12*P26</f>
        <v>312500</v>
      </c>
      <c r="R26" s="34">
        <f t="shared" si="8"/>
        <v>0</v>
      </c>
      <c r="S26" s="33">
        <f t="shared" si="13"/>
        <v>62500000</v>
      </c>
      <c r="T26" s="30">
        <f>(I-Service_Fee)/12*S26</f>
        <v>390624.99999999994</v>
      </c>
      <c r="U26" s="35">
        <f t="shared" si="9"/>
        <v>0</v>
      </c>
      <c r="V26" s="34">
        <f t="shared" si="14"/>
        <v>37500000</v>
      </c>
      <c r="W26" s="30">
        <f>(I-Service_Fee)/12*V26</f>
        <v>234374.99999999997</v>
      </c>
      <c r="X26" s="35">
        <f t="shared" si="15"/>
        <v>0</v>
      </c>
      <c r="Y26" s="32"/>
      <c r="Z26" s="32">
        <f t="shared" si="21"/>
        <v>16</v>
      </c>
      <c r="AA26" s="32">
        <f t="shared" si="16"/>
        <v>1105218.4483976602</v>
      </c>
      <c r="AB26" s="32">
        <f t="shared" si="17"/>
        <v>312500</v>
      </c>
      <c r="AC26" s="32">
        <f t="shared" si="18"/>
        <v>390624.99999999994</v>
      </c>
      <c r="AD26" s="32">
        <f t="shared" si="19"/>
        <v>234374.99999999997</v>
      </c>
    </row>
    <row r="27" spans="1:30" ht="15.75" thickBot="1" x14ac:dyDescent="0.3">
      <c r="A27" s="7">
        <v>17</v>
      </c>
      <c r="B27" s="14">
        <f t="shared" si="10"/>
        <v>244376729.00846609</v>
      </c>
      <c r="C27" s="19">
        <f t="shared" si="11"/>
        <v>1813624.8106373069</v>
      </c>
      <c r="D27" s="14">
        <f t="shared" si="0"/>
        <v>1629178.1933897741</v>
      </c>
      <c r="E27" s="15">
        <f t="shared" si="1"/>
        <v>184446.61724753282</v>
      </c>
      <c r="F27" s="17">
        <f>IF(time&lt;=30,1-(1-$F$3*time/30)^(1/12),1-(1-$F$3)^(1/12))</f>
        <v>1.4278262543370168E-3</v>
      </c>
      <c r="G27" s="16">
        <f t="shared" si="2"/>
        <v>348664.15190466068</v>
      </c>
      <c r="H27" s="14">
        <f t="shared" si="3"/>
        <v>101823.63708686088</v>
      </c>
      <c r="I27" s="15">
        <f t="shared" si="4"/>
        <v>533110.76915219356</v>
      </c>
      <c r="J27" s="14">
        <f t="shared" si="5"/>
        <v>1527354.5563029132</v>
      </c>
      <c r="K27" s="21">
        <f t="shared" si="6"/>
        <v>2060465.3254551068</v>
      </c>
      <c r="M27" s="33">
        <f t="shared" si="12"/>
        <v>94376729.008466095</v>
      </c>
      <c r="N27" s="30">
        <f>(I-Service_Fee)/12*M27</f>
        <v>589854.556302913</v>
      </c>
      <c r="O27" s="35">
        <f t="shared" si="7"/>
        <v>533110.76915219356</v>
      </c>
      <c r="P27" s="33">
        <f t="shared" si="20"/>
        <v>50000000</v>
      </c>
      <c r="Q27" s="30">
        <f>(I-Service_Fee)/12*P27</f>
        <v>312500</v>
      </c>
      <c r="R27" s="34">
        <f t="shared" si="8"/>
        <v>0</v>
      </c>
      <c r="S27" s="33">
        <f t="shared" si="13"/>
        <v>62500000</v>
      </c>
      <c r="T27" s="30">
        <f>(I-Service_Fee)/12*S27</f>
        <v>390624.99999999994</v>
      </c>
      <c r="U27" s="35">
        <f t="shared" si="9"/>
        <v>0</v>
      </c>
      <c r="V27" s="34">
        <f t="shared" si="14"/>
        <v>37500000</v>
      </c>
      <c r="W27" s="30">
        <f>(I-Service_Fee)/12*V27</f>
        <v>234374.99999999997</v>
      </c>
      <c r="X27" s="35">
        <f t="shared" si="15"/>
        <v>0</v>
      </c>
      <c r="Y27" s="32"/>
      <c r="Z27" s="32">
        <f t="shared" si="21"/>
        <v>17</v>
      </c>
      <c r="AA27" s="32">
        <f t="shared" si="16"/>
        <v>1122965.3254551066</v>
      </c>
      <c r="AB27" s="32">
        <f t="shared" si="17"/>
        <v>312500</v>
      </c>
      <c r="AC27" s="32">
        <f t="shared" si="18"/>
        <v>390624.99999999994</v>
      </c>
      <c r="AD27" s="32">
        <f t="shared" si="19"/>
        <v>234374.99999999997</v>
      </c>
    </row>
    <row r="28" spans="1:30" ht="15.75" thickBot="1" x14ac:dyDescent="0.3">
      <c r="A28" s="7">
        <v>18</v>
      </c>
      <c r="B28" s="14">
        <f t="shared" si="10"/>
        <v>243843618.2393139</v>
      </c>
      <c r="C28" s="19">
        <f t="shared" si="11"/>
        <v>1811035.2695171619</v>
      </c>
      <c r="D28" s="14">
        <f t="shared" si="0"/>
        <v>1625624.121595426</v>
      </c>
      <c r="E28" s="15">
        <f t="shared" si="1"/>
        <v>185411.14792173589</v>
      </c>
      <c r="F28" s="17">
        <f>IF(time&lt;=30,1-(1-$F$3*time/30)^(1/12),1-(1-$F$3)^(1/12))</f>
        <v>1.5125192070827298E-3</v>
      </c>
      <c r="G28" s="16">
        <f t="shared" si="2"/>
        <v>368537.71818907204</v>
      </c>
      <c r="H28" s="14">
        <f t="shared" si="3"/>
        <v>101601.50759971414</v>
      </c>
      <c r="I28" s="15">
        <f t="shared" si="4"/>
        <v>553948.86611080798</v>
      </c>
      <c r="J28" s="14">
        <f t="shared" si="5"/>
        <v>1524022.6139957118</v>
      </c>
      <c r="K28" s="21">
        <f t="shared" si="6"/>
        <v>2077971.4801065198</v>
      </c>
      <c r="M28" s="33">
        <f t="shared" si="12"/>
        <v>93843618.2393139</v>
      </c>
      <c r="N28" s="30">
        <f>(I-Service_Fee)/12*M28</f>
        <v>586522.61399571178</v>
      </c>
      <c r="O28" s="35">
        <f t="shared" si="7"/>
        <v>553948.86611080798</v>
      </c>
      <c r="P28" s="33">
        <f t="shared" si="20"/>
        <v>50000000</v>
      </c>
      <c r="Q28" s="30">
        <f>(I-Service_Fee)/12*P28</f>
        <v>312500</v>
      </c>
      <c r="R28" s="34">
        <f t="shared" si="8"/>
        <v>0</v>
      </c>
      <c r="S28" s="33">
        <f t="shared" si="13"/>
        <v>62500000</v>
      </c>
      <c r="T28" s="30">
        <f>(I-Service_Fee)/12*S28</f>
        <v>390624.99999999994</v>
      </c>
      <c r="U28" s="35">
        <f t="shared" si="9"/>
        <v>0</v>
      </c>
      <c r="V28" s="34">
        <f t="shared" si="14"/>
        <v>37500000</v>
      </c>
      <c r="W28" s="30">
        <f>(I-Service_Fee)/12*V28</f>
        <v>234374.99999999997</v>
      </c>
      <c r="X28" s="35">
        <f t="shared" si="15"/>
        <v>0</v>
      </c>
      <c r="Y28" s="32"/>
      <c r="Z28" s="32">
        <f t="shared" si="21"/>
        <v>18</v>
      </c>
      <c r="AA28" s="32">
        <f t="shared" si="16"/>
        <v>1140471.4801065198</v>
      </c>
      <c r="AB28" s="32">
        <f t="shared" si="17"/>
        <v>312500</v>
      </c>
      <c r="AC28" s="32">
        <f t="shared" si="18"/>
        <v>390624.99999999994</v>
      </c>
      <c r="AD28" s="32">
        <f t="shared" si="19"/>
        <v>234374.99999999997</v>
      </c>
    </row>
    <row r="29" spans="1:30" ht="15.75" thickBot="1" x14ac:dyDescent="0.3">
      <c r="A29" s="7">
        <v>19</v>
      </c>
      <c r="B29" s="14">
        <f t="shared" si="10"/>
        <v>243289669.3732031</v>
      </c>
      <c r="C29" s="19">
        <f t="shared" si="11"/>
        <v>1808296.043887313</v>
      </c>
      <c r="D29" s="14">
        <f t="shared" si="0"/>
        <v>1621931.1291546875</v>
      </c>
      <c r="E29" s="15">
        <f t="shared" si="1"/>
        <v>186364.91473262548</v>
      </c>
      <c r="F29" s="17">
        <f>IF(time&lt;=30,1-(1-$F$3*time/30)^(1/12),1-(1-$F$3)^(1/12))</f>
        <v>1.5972912550143992E-3</v>
      </c>
      <c r="G29" s="16">
        <f t="shared" si="2"/>
        <v>388306.78227661789</v>
      </c>
      <c r="H29" s="14">
        <f t="shared" si="3"/>
        <v>101370.69557216797</v>
      </c>
      <c r="I29" s="15">
        <f t="shared" si="4"/>
        <v>574671.6970092433</v>
      </c>
      <c r="J29" s="14">
        <f t="shared" si="5"/>
        <v>1520560.4335825196</v>
      </c>
      <c r="K29" s="21">
        <f t="shared" si="6"/>
        <v>2095232.130591763</v>
      </c>
      <c r="M29" s="33">
        <f t="shared" si="12"/>
        <v>93289669.373203099</v>
      </c>
      <c r="N29" s="30">
        <f>(I-Service_Fee)/12*M29</f>
        <v>583060.4335825193</v>
      </c>
      <c r="O29" s="35">
        <f t="shared" si="7"/>
        <v>574671.6970092433</v>
      </c>
      <c r="P29" s="33">
        <f t="shared" si="20"/>
        <v>50000000</v>
      </c>
      <c r="Q29" s="30">
        <f>(I-Service_Fee)/12*P29</f>
        <v>312500</v>
      </c>
      <c r="R29" s="34">
        <f t="shared" si="8"/>
        <v>0</v>
      </c>
      <c r="S29" s="33">
        <f t="shared" si="13"/>
        <v>62500000</v>
      </c>
      <c r="T29" s="30">
        <f>(I-Service_Fee)/12*S29</f>
        <v>390624.99999999994</v>
      </c>
      <c r="U29" s="35">
        <f t="shared" si="9"/>
        <v>0</v>
      </c>
      <c r="V29" s="34">
        <f t="shared" si="14"/>
        <v>37500000</v>
      </c>
      <c r="W29" s="30">
        <f>(I-Service_Fee)/12*V29</f>
        <v>234374.99999999997</v>
      </c>
      <c r="X29" s="35">
        <f t="shared" si="15"/>
        <v>0</v>
      </c>
      <c r="Y29" s="32"/>
      <c r="Z29" s="32">
        <f t="shared" si="21"/>
        <v>19</v>
      </c>
      <c r="AA29" s="32">
        <f t="shared" si="16"/>
        <v>1157732.1305917627</v>
      </c>
      <c r="AB29" s="32">
        <f t="shared" si="17"/>
        <v>312500</v>
      </c>
      <c r="AC29" s="32">
        <f t="shared" si="18"/>
        <v>390624.99999999994</v>
      </c>
      <c r="AD29" s="32">
        <f t="shared" si="19"/>
        <v>234374.99999999997</v>
      </c>
    </row>
    <row r="30" spans="1:30" ht="15.75" thickBot="1" x14ac:dyDescent="0.3">
      <c r="A30" s="7">
        <v>20</v>
      </c>
      <c r="B30" s="14">
        <f t="shared" si="10"/>
        <v>242714997.67619386</v>
      </c>
      <c r="C30" s="19">
        <f t="shared" si="11"/>
        <v>1805407.6684299347</v>
      </c>
      <c r="D30" s="14">
        <f t="shared" si="0"/>
        <v>1618099.9845079591</v>
      </c>
      <c r="E30" s="15">
        <f t="shared" si="1"/>
        <v>187307.68392197555</v>
      </c>
      <c r="F30" s="17">
        <f>IF(time&lt;=30,1-(1-$F$3*time/30)^(1/12),1-(1-$F$3)^(1/12))</f>
        <v>1.6821425527395739E-3</v>
      </c>
      <c r="G30" s="16">
        <f t="shared" si="2"/>
        <v>407966.14755363227</v>
      </c>
      <c r="H30" s="14">
        <f t="shared" si="3"/>
        <v>101131.24903174744</v>
      </c>
      <c r="I30" s="15">
        <f t="shared" si="4"/>
        <v>595273.83147560782</v>
      </c>
      <c r="J30" s="14">
        <f t="shared" si="5"/>
        <v>1516968.7354762116</v>
      </c>
      <c r="K30" s="21">
        <f t="shared" si="6"/>
        <v>2112242.5669518197</v>
      </c>
      <c r="M30" s="33">
        <f t="shared" si="12"/>
        <v>92714997.676193848</v>
      </c>
      <c r="N30" s="30">
        <f>(I-Service_Fee)/12*M30</f>
        <v>579468.73547621153</v>
      </c>
      <c r="O30" s="35">
        <f t="shared" si="7"/>
        <v>595273.83147560782</v>
      </c>
      <c r="P30" s="33">
        <f t="shared" si="20"/>
        <v>50000000</v>
      </c>
      <c r="Q30" s="30">
        <f>(I-Service_Fee)/12*P30</f>
        <v>312500</v>
      </c>
      <c r="R30" s="34">
        <f t="shared" si="8"/>
        <v>0</v>
      </c>
      <c r="S30" s="33">
        <f t="shared" si="13"/>
        <v>62500000</v>
      </c>
      <c r="T30" s="30">
        <f>(I-Service_Fee)/12*S30</f>
        <v>390624.99999999994</v>
      </c>
      <c r="U30" s="35">
        <f t="shared" si="9"/>
        <v>0</v>
      </c>
      <c r="V30" s="34">
        <f t="shared" si="14"/>
        <v>37500000</v>
      </c>
      <c r="W30" s="30">
        <f>(I-Service_Fee)/12*V30</f>
        <v>234374.99999999997</v>
      </c>
      <c r="X30" s="35">
        <f t="shared" si="15"/>
        <v>0</v>
      </c>
      <c r="Y30" s="32"/>
      <c r="Z30" s="32">
        <f t="shared" si="21"/>
        <v>20</v>
      </c>
      <c r="AA30" s="32">
        <f t="shared" si="16"/>
        <v>1174742.5669518192</v>
      </c>
      <c r="AB30" s="32">
        <f t="shared" si="17"/>
        <v>312500</v>
      </c>
      <c r="AC30" s="32">
        <f t="shared" si="18"/>
        <v>390624.99999999994</v>
      </c>
      <c r="AD30" s="32">
        <f t="shared" si="19"/>
        <v>234374.99999999997</v>
      </c>
    </row>
    <row r="31" spans="1:30" ht="15.75" thickBot="1" x14ac:dyDescent="0.3">
      <c r="A31" s="7">
        <v>21</v>
      </c>
      <c r="B31" s="14">
        <f t="shared" si="10"/>
        <v>242119723.84471825</v>
      </c>
      <c r="C31" s="19">
        <f t="shared" si="11"/>
        <v>1802370.7153658264</v>
      </c>
      <c r="D31" s="14">
        <f t="shared" si="0"/>
        <v>1614131.4922981218</v>
      </c>
      <c r="E31" s="15">
        <f t="shared" si="1"/>
        <v>188239.22306770459</v>
      </c>
      <c r="F31" s="17">
        <f>IF(time&lt;=30,1-(1-$F$3*time/30)^(1/12),1-(1-$F$3)^(1/12))</f>
        <v>1.7670732553261015E-3</v>
      </c>
      <c r="G31" s="16">
        <f t="shared" si="2"/>
        <v>427510.65609625669</v>
      </c>
      <c r="H31" s="14">
        <f t="shared" si="3"/>
        <v>100883.2182686326</v>
      </c>
      <c r="I31" s="15">
        <f t="shared" si="4"/>
        <v>615749.87916396128</v>
      </c>
      <c r="J31" s="14">
        <f t="shared" si="5"/>
        <v>1513248.2740294891</v>
      </c>
      <c r="K31" s="21">
        <f t="shared" si="6"/>
        <v>2128998.1531934505</v>
      </c>
      <c r="M31" s="33">
        <f t="shared" si="12"/>
        <v>92119723.844718248</v>
      </c>
      <c r="N31" s="30">
        <f>(I-Service_Fee)/12*M31</f>
        <v>575748.27402948902</v>
      </c>
      <c r="O31" s="35">
        <f t="shared" si="7"/>
        <v>615749.87916396128</v>
      </c>
      <c r="P31" s="33">
        <f t="shared" si="20"/>
        <v>50000000</v>
      </c>
      <c r="Q31" s="30">
        <f>(I-Service_Fee)/12*P31</f>
        <v>312500</v>
      </c>
      <c r="R31" s="34">
        <f t="shared" si="8"/>
        <v>0</v>
      </c>
      <c r="S31" s="33">
        <f t="shared" si="13"/>
        <v>62500000</v>
      </c>
      <c r="T31" s="30">
        <f>(I-Service_Fee)/12*S31</f>
        <v>390624.99999999994</v>
      </c>
      <c r="U31" s="35">
        <f t="shared" si="9"/>
        <v>0</v>
      </c>
      <c r="V31" s="34">
        <f t="shared" si="14"/>
        <v>37500000</v>
      </c>
      <c r="W31" s="30">
        <f>(I-Service_Fee)/12*V31</f>
        <v>234374.99999999997</v>
      </c>
      <c r="X31" s="35">
        <f t="shared" si="15"/>
        <v>0</v>
      </c>
      <c r="Y31" s="32"/>
      <c r="Z31" s="32">
        <f t="shared" si="21"/>
        <v>21</v>
      </c>
      <c r="AA31" s="32">
        <f t="shared" si="16"/>
        <v>1191498.1531934503</v>
      </c>
      <c r="AB31" s="32">
        <f t="shared" si="17"/>
        <v>312500</v>
      </c>
      <c r="AC31" s="32">
        <f t="shared" si="18"/>
        <v>390624.99999999994</v>
      </c>
      <c r="AD31" s="32">
        <f t="shared" si="19"/>
        <v>234374.99999999997</v>
      </c>
    </row>
    <row r="32" spans="1:30" ht="15.75" thickBot="1" x14ac:dyDescent="0.3">
      <c r="A32" s="7">
        <v>22</v>
      </c>
      <c r="B32" s="14">
        <f t="shared" si="10"/>
        <v>241503973.9655543</v>
      </c>
      <c r="C32" s="19">
        <f t="shared" si="11"/>
        <v>1799185.7942785204</v>
      </c>
      <c r="D32" s="14">
        <f t="shared" si="0"/>
        <v>1610026.4931036953</v>
      </c>
      <c r="E32" s="15">
        <f t="shared" si="1"/>
        <v>189159.30117482506</v>
      </c>
      <c r="F32" s="17">
        <f>IF(time&lt;=30,1-(1-$F$3*time/30)^(1/12),1-(1-$F$3)^(1/12))</f>
        <v>1.8520835183041262E-3</v>
      </c>
      <c r="G32" s="16">
        <f t="shared" si="2"/>
        <v>446935.1909625121</v>
      </c>
      <c r="H32" s="14">
        <f t="shared" si="3"/>
        <v>100626.65581898096</v>
      </c>
      <c r="I32" s="15">
        <f t="shared" si="4"/>
        <v>636094.4921373371</v>
      </c>
      <c r="J32" s="14">
        <f t="shared" si="5"/>
        <v>1509399.8372847144</v>
      </c>
      <c r="K32" s="21">
        <f t="shared" si="6"/>
        <v>2145494.3294220516</v>
      </c>
      <c r="M32" s="33">
        <f t="shared" si="12"/>
        <v>91503973.965554282</v>
      </c>
      <c r="N32" s="30">
        <f>(I-Service_Fee)/12*M32</f>
        <v>571899.83728471422</v>
      </c>
      <c r="O32" s="35">
        <f t="shared" si="7"/>
        <v>636094.4921373371</v>
      </c>
      <c r="P32" s="33">
        <f t="shared" si="20"/>
        <v>50000000</v>
      </c>
      <c r="Q32" s="30">
        <f>(I-Service_Fee)/12*P32</f>
        <v>312500</v>
      </c>
      <c r="R32" s="34">
        <f t="shared" si="8"/>
        <v>0</v>
      </c>
      <c r="S32" s="33">
        <f t="shared" si="13"/>
        <v>62500000</v>
      </c>
      <c r="T32" s="30">
        <f>(I-Service_Fee)/12*S32</f>
        <v>390624.99999999994</v>
      </c>
      <c r="U32" s="35">
        <f t="shared" si="9"/>
        <v>0</v>
      </c>
      <c r="V32" s="34">
        <f t="shared" si="14"/>
        <v>37500000</v>
      </c>
      <c r="W32" s="30">
        <f>(I-Service_Fee)/12*V32</f>
        <v>234374.99999999997</v>
      </c>
      <c r="X32" s="35">
        <f t="shared" si="15"/>
        <v>0</v>
      </c>
      <c r="Y32" s="32"/>
      <c r="Z32" s="32">
        <f t="shared" si="21"/>
        <v>22</v>
      </c>
      <c r="AA32" s="32">
        <f t="shared" si="16"/>
        <v>1207994.3294220513</v>
      </c>
      <c r="AB32" s="32">
        <f t="shared" si="17"/>
        <v>312500</v>
      </c>
      <c r="AC32" s="32">
        <f t="shared" si="18"/>
        <v>390624.99999999994</v>
      </c>
      <c r="AD32" s="32">
        <f t="shared" si="19"/>
        <v>234374.99999999997</v>
      </c>
    </row>
    <row r="33" spans="1:30" ht="15.75" thickBot="1" x14ac:dyDescent="0.3">
      <c r="A33" s="7">
        <v>23</v>
      </c>
      <c r="B33" s="14">
        <f t="shared" si="10"/>
        <v>240867879.47341695</v>
      </c>
      <c r="C33" s="19">
        <f t="shared" si="11"/>
        <v>1795853.5519225702</v>
      </c>
      <c r="D33" s="14">
        <f t="shared" si="0"/>
        <v>1605785.8631561131</v>
      </c>
      <c r="E33" s="15">
        <f t="shared" si="1"/>
        <v>190067.68876645714</v>
      </c>
      <c r="F33" s="17">
        <f>IF(time&lt;=30,1-(1-$F$3*time/30)^(1/12),1-(1-$F$3)^(1/12))</f>
        <v>1.9371734976677546E-3</v>
      </c>
      <c r="G33" s="16">
        <f t="shared" si="2"/>
        <v>466234.67846589297</v>
      </c>
      <c r="H33" s="14">
        <f t="shared" si="3"/>
        <v>100361.61644725707</v>
      </c>
      <c r="I33" s="15">
        <f t="shared" si="4"/>
        <v>656302.36723235017</v>
      </c>
      <c r="J33" s="14">
        <f t="shared" si="5"/>
        <v>1505424.246708856</v>
      </c>
      <c r="K33" s="21">
        <f t="shared" si="6"/>
        <v>2161726.6139412061</v>
      </c>
      <c r="M33" s="33">
        <f t="shared" si="12"/>
        <v>90867879.473416939</v>
      </c>
      <c r="N33" s="30">
        <f>(I-Service_Fee)/12*M33</f>
        <v>567924.24670885585</v>
      </c>
      <c r="O33" s="35">
        <f t="shared" si="7"/>
        <v>656302.36723235017</v>
      </c>
      <c r="P33" s="33">
        <f t="shared" si="20"/>
        <v>50000000</v>
      </c>
      <c r="Q33" s="30">
        <f>(I-Service_Fee)/12*P33</f>
        <v>312500</v>
      </c>
      <c r="R33" s="34">
        <f t="shared" si="8"/>
        <v>0</v>
      </c>
      <c r="S33" s="33">
        <f t="shared" si="13"/>
        <v>62500000</v>
      </c>
      <c r="T33" s="30">
        <f>(I-Service_Fee)/12*S33</f>
        <v>390624.99999999994</v>
      </c>
      <c r="U33" s="35">
        <f t="shared" si="9"/>
        <v>0</v>
      </c>
      <c r="V33" s="34">
        <f t="shared" si="14"/>
        <v>37500000</v>
      </c>
      <c r="W33" s="30">
        <f>(I-Service_Fee)/12*V33</f>
        <v>234374.99999999997</v>
      </c>
      <c r="X33" s="35">
        <f t="shared" si="15"/>
        <v>0</v>
      </c>
      <c r="Y33" s="32"/>
      <c r="Z33" s="32">
        <f t="shared" si="21"/>
        <v>23</v>
      </c>
      <c r="AA33" s="32">
        <f t="shared" si="16"/>
        <v>1224226.6139412061</v>
      </c>
      <c r="AB33" s="32">
        <f t="shared" si="17"/>
        <v>312500</v>
      </c>
      <c r="AC33" s="32">
        <f t="shared" si="18"/>
        <v>390624.99999999994</v>
      </c>
      <c r="AD33" s="32">
        <f t="shared" si="19"/>
        <v>234374.99999999997</v>
      </c>
    </row>
    <row r="34" spans="1:30" ht="15.75" thickBot="1" x14ac:dyDescent="0.3">
      <c r="A34" s="7">
        <v>24</v>
      </c>
      <c r="B34" s="14">
        <f t="shared" si="10"/>
        <v>240211577.1061846</v>
      </c>
      <c r="C34" s="19">
        <f t="shared" si="11"/>
        <v>1792374.6720160935</v>
      </c>
      <c r="D34" s="14">
        <f t="shared" si="0"/>
        <v>1601410.5140412308</v>
      </c>
      <c r="E34" s="15">
        <f t="shared" si="1"/>
        <v>190964.15797486273</v>
      </c>
      <c r="F34" s="17">
        <f>IF(time&lt;=30,1-(1-$F$3*time/30)^(1/12),1-(1-$F$3)^(1/12))</f>
        <v>2.0223433498771648E-3</v>
      </c>
      <c r="G34" s="16">
        <f t="shared" si="2"/>
        <v>485404.09042925289</v>
      </c>
      <c r="H34" s="14">
        <f t="shared" si="3"/>
        <v>100088.15712757692</v>
      </c>
      <c r="I34" s="15">
        <f t="shared" si="4"/>
        <v>676368.24840411567</v>
      </c>
      <c r="J34" s="14">
        <f t="shared" si="5"/>
        <v>1501322.3569136539</v>
      </c>
      <c r="K34" s="21">
        <f t="shared" si="6"/>
        <v>2177690.6053177696</v>
      </c>
      <c r="M34" s="33">
        <f t="shared" si="12"/>
        <v>90211577.106184587</v>
      </c>
      <c r="N34" s="30">
        <f>(I-Service_Fee)/12*M34</f>
        <v>563822.35691365367</v>
      </c>
      <c r="O34" s="35">
        <f t="shared" si="7"/>
        <v>676368.24840411567</v>
      </c>
      <c r="P34" s="33">
        <f t="shared" si="20"/>
        <v>50000000</v>
      </c>
      <c r="Q34" s="30">
        <f>(I-Service_Fee)/12*P34</f>
        <v>312500</v>
      </c>
      <c r="R34" s="34">
        <f t="shared" si="8"/>
        <v>0</v>
      </c>
      <c r="S34" s="33">
        <f t="shared" si="13"/>
        <v>62500000</v>
      </c>
      <c r="T34" s="30">
        <f>(I-Service_Fee)/12*S34</f>
        <v>390624.99999999994</v>
      </c>
      <c r="U34" s="35">
        <f t="shared" si="9"/>
        <v>0</v>
      </c>
      <c r="V34" s="34">
        <f t="shared" si="14"/>
        <v>37500000</v>
      </c>
      <c r="W34" s="30">
        <f>(I-Service_Fee)/12*V34</f>
        <v>234374.99999999997</v>
      </c>
      <c r="X34" s="35">
        <f t="shared" si="15"/>
        <v>0</v>
      </c>
      <c r="Y34" s="32"/>
      <c r="Z34" s="32">
        <f t="shared" si="21"/>
        <v>24</v>
      </c>
      <c r="AA34" s="32">
        <f t="shared" si="16"/>
        <v>1240190.6053177693</v>
      </c>
      <c r="AB34" s="32">
        <f t="shared" si="17"/>
        <v>312500</v>
      </c>
      <c r="AC34" s="32">
        <f t="shared" si="18"/>
        <v>390624.99999999994</v>
      </c>
      <c r="AD34" s="32">
        <f t="shared" si="19"/>
        <v>234374.99999999997</v>
      </c>
    </row>
    <row r="35" spans="1:30" ht="15.75" thickBot="1" x14ac:dyDescent="0.3">
      <c r="A35" s="7">
        <v>25</v>
      </c>
      <c r="B35" s="14">
        <f t="shared" si="10"/>
        <v>239535208.85778049</v>
      </c>
      <c r="C35" s="19">
        <f t="shared" si="11"/>
        <v>1788749.8750176535</v>
      </c>
      <c r="D35" s="14">
        <f t="shared" si="0"/>
        <v>1596901.3923852034</v>
      </c>
      <c r="E35" s="15">
        <f t="shared" si="1"/>
        <v>191848.48263245006</v>
      </c>
      <c r="F35" s="17">
        <f>IF(time&lt;=30,1-(1-$F$3*time/30)^(1/12),1-(1-$F$3)^(1/12))</f>
        <v>2.1075932318602719E-3</v>
      </c>
      <c r="G35" s="16">
        <f t="shared" si="2"/>
        <v>504438.44641735597</v>
      </c>
      <c r="H35" s="14">
        <f t="shared" si="3"/>
        <v>99806.337024075212</v>
      </c>
      <c r="I35" s="15">
        <f t="shared" si="4"/>
        <v>696286.92904980597</v>
      </c>
      <c r="J35" s="14">
        <f t="shared" si="5"/>
        <v>1497095.0553611282</v>
      </c>
      <c r="K35" s="21">
        <f t="shared" si="6"/>
        <v>2193381.9844109342</v>
      </c>
      <c r="M35" s="33">
        <f t="shared" si="12"/>
        <v>89535208.857780471</v>
      </c>
      <c r="N35" s="30">
        <f>(I-Service_Fee)/12*M35</f>
        <v>559595.05536112795</v>
      </c>
      <c r="O35" s="35">
        <f t="shared" si="7"/>
        <v>696286.92904980597</v>
      </c>
      <c r="P35" s="33">
        <f t="shared" si="20"/>
        <v>50000000</v>
      </c>
      <c r="Q35" s="30">
        <f>(I-Service_Fee)/12*P35</f>
        <v>312500</v>
      </c>
      <c r="R35" s="34">
        <f t="shared" si="8"/>
        <v>0</v>
      </c>
      <c r="S35" s="33">
        <f t="shared" si="13"/>
        <v>62500000</v>
      </c>
      <c r="T35" s="30">
        <f>(I-Service_Fee)/12*S35</f>
        <v>390624.99999999994</v>
      </c>
      <c r="U35" s="35">
        <f t="shared" si="9"/>
        <v>0</v>
      </c>
      <c r="V35" s="34">
        <f t="shared" si="14"/>
        <v>37500000</v>
      </c>
      <c r="W35" s="30">
        <f>(I-Service_Fee)/12*V35</f>
        <v>234374.99999999997</v>
      </c>
      <c r="X35" s="35">
        <f t="shared" si="15"/>
        <v>0</v>
      </c>
      <c r="Y35" s="32"/>
      <c r="Z35" s="32">
        <f t="shared" si="21"/>
        <v>25</v>
      </c>
      <c r="AA35" s="32">
        <f t="shared" si="16"/>
        <v>1255881.9844109339</v>
      </c>
      <c r="AB35" s="32">
        <f t="shared" si="17"/>
        <v>312500</v>
      </c>
      <c r="AC35" s="32">
        <f t="shared" si="18"/>
        <v>390624.99999999994</v>
      </c>
      <c r="AD35" s="32">
        <f t="shared" si="19"/>
        <v>234374.99999999997</v>
      </c>
    </row>
    <row r="36" spans="1:30" ht="15.75" thickBot="1" x14ac:dyDescent="0.3">
      <c r="A36" s="7">
        <v>26</v>
      </c>
      <c r="B36" s="14">
        <f t="shared" si="10"/>
        <v>238838921.92873067</v>
      </c>
      <c r="C36" s="19">
        <f t="shared" si="11"/>
        <v>1784979.9178875752</v>
      </c>
      <c r="D36" s="14">
        <f t="shared" si="0"/>
        <v>1592259.4795248711</v>
      </c>
      <c r="E36" s="15">
        <f t="shared" si="1"/>
        <v>192720.43836270412</v>
      </c>
      <c r="F36" s="17">
        <f>IF(time&lt;=30,1-(1-$F$3*time/30)^(1/12),1-(1-$F$3)^(1/12))</f>
        <v>2.1929233010143934E-3</v>
      </c>
      <c r="G36" s="16">
        <f t="shared" si="2"/>
        <v>523332.81594680372</v>
      </c>
      <c r="H36" s="14">
        <f t="shared" si="3"/>
        <v>99516.217470304444</v>
      </c>
      <c r="I36" s="15">
        <f t="shared" si="4"/>
        <v>716053.25430950779</v>
      </c>
      <c r="J36" s="14">
        <f t="shared" si="5"/>
        <v>1492743.2620545668</v>
      </c>
      <c r="K36" s="21">
        <f t="shared" si="6"/>
        <v>2208796.5163640743</v>
      </c>
      <c r="M36" s="33">
        <f t="shared" si="12"/>
        <v>88838921.928730667</v>
      </c>
      <c r="N36" s="30">
        <f>(I-Service_Fee)/12*M36</f>
        <v>555243.26205456664</v>
      </c>
      <c r="O36" s="35">
        <f t="shared" si="7"/>
        <v>716053.25430950779</v>
      </c>
      <c r="P36" s="33">
        <f t="shared" si="20"/>
        <v>50000000</v>
      </c>
      <c r="Q36" s="30">
        <f>(I-Service_Fee)/12*P36</f>
        <v>312500</v>
      </c>
      <c r="R36" s="34">
        <f t="shared" si="8"/>
        <v>0</v>
      </c>
      <c r="S36" s="33">
        <f t="shared" si="13"/>
        <v>62500000</v>
      </c>
      <c r="T36" s="30">
        <f>(I-Service_Fee)/12*S36</f>
        <v>390624.99999999994</v>
      </c>
      <c r="U36" s="35">
        <f t="shared" si="9"/>
        <v>0</v>
      </c>
      <c r="V36" s="34">
        <f t="shared" si="14"/>
        <v>37500000</v>
      </c>
      <c r="W36" s="30">
        <f>(I-Service_Fee)/12*V36</f>
        <v>234374.99999999997</v>
      </c>
      <c r="X36" s="35">
        <f t="shared" si="15"/>
        <v>0</v>
      </c>
      <c r="Y36" s="32"/>
      <c r="Z36" s="32">
        <f t="shared" si="21"/>
        <v>26</v>
      </c>
      <c r="AA36" s="32">
        <f t="shared" si="16"/>
        <v>1271296.5163640743</v>
      </c>
      <c r="AB36" s="32">
        <f t="shared" si="17"/>
        <v>312500</v>
      </c>
      <c r="AC36" s="32">
        <f t="shared" si="18"/>
        <v>390624.99999999994</v>
      </c>
      <c r="AD36" s="32">
        <f t="shared" si="19"/>
        <v>234374.99999999997</v>
      </c>
    </row>
    <row r="37" spans="1:30" ht="15.75" thickBot="1" x14ac:dyDescent="0.3">
      <c r="A37" s="7">
        <v>27</v>
      </c>
      <c r="B37" s="14">
        <f t="shared" si="10"/>
        <v>238122868.67442116</v>
      </c>
      <c r="C37" s="19">
        <f t="shared" si="11"/>
        <v>1781065.5938337967</v>
      </c>
      <c r="D37" s="14">
        <f t="shared" si="0"/>
        <v>1587485.791162808</v>
      </c>
      <c r="E37" s="15">
        <f t="shared" si="1"/>
        <v>193579.80267098872</v>
      </c>
      <c r="F37" s="17">
        <f>IF(time&lt;=30,1-(1-$F$3*time/30)^(1/12),1-(1-$F$3)^(1/12))</f>
        <v>2.2783337152086913E-3</v>
      </c>
      <c r="G37" s="16">
        <f t="shared" si="2"/>
        <v>542082.3206721365</v>
      </c>
      <c r="H37" s="14">
        <f t="shared" si="3"/>
        <v>99217.861947675483</v>
      </c>
      <c r="I37" s="15">
        <f t="shared" si="4"/>
        <v>735662.12334312522</v>
      </c>
      <c r="J37" s="14">
        <f t="shared" si="5"/>
        <v>1488267.9292151325</v>
      </c>
      <c r="K37" s="21">
        <f t="shared" si="6"/>
        <v>2223930.0525582577</v>
      </c>
      <c r="M37" s="33">
        <f t="shared" si="12"/>
        <v>88122868.674421161</v>
      </c>
      <c r="N37" s="30">
        <f>(I-Service_Fee)/12*M37</f>
        <v>550767.92921513226</v>
      </c>
      <c r="O37" s="35">
        <f t="shared" si="7"/>
        <v>735662.12334312522</v>
      </c>
      <c r="P37" s="33">
        <f t="shared" si="20"/>
        <v>50000000</v>
      </c>
      <c r="Q37" s="30">
        <f>(I-Service_Fee)/12*P37</f>
        <v>312500</v>
      </c>
      <c r="R37" s="34">
        <f t="shared" si="8"/>
        <v>0</v>
      </c>
      <c r="S37" s="33">
        <f t="shared" si="13"/>
        <v>62500000</v>
      </c>
      <c r="T37" s="30">
        <f>(I-Service_Fee)/12*S37</f>
        <v>390624.99999999994</v>
      </c>
      <c r="U37" s="35">
        <f t="shared" si="9"/>
        <v>0</v>
      </c>
      <c r="V37" s="34">
        <f t="shared" si="14"/>
        <v>37500000</v>
      </c>
      <c r="W37" s="30">
        <f>(I-Service_Fee)/12*V37</f>
        <v>234374.99999999997</v>
      </c>
      <c r="X37" s="35">
        <f t="shared" si="15"/>
        <v>0</v>
      </c>
      <c r="Y37" s="32"/>
      <c r="Z37" s="32">
        <f t="shared" si="21"/>
        <v>27</v>
      </c>
      <c r="AA37" s="32">
        <f t="shared" si="16"/>
        <v>1286430.0525582575</v>
      </c>
      <c r="AB37" s="32">
        <f t="shared" si="17"/>
        <v>312500</v>
      </c>
      <c r="AC37" s="32">
        <f t="shared" si="18"/>
        <v>390624.99999999994</v>
      </c>
      <c r="AD37" s="32">
        <f t="shared" si="19"/>
        <v>234374.99999999997</v>
      </c>
    </row>
    <row r="38" spans="1:30" ht="15.75" thickBot="1" x14ac:dyDescent="0.3">
      <c r="A38" s="7">
        <v>28</v>
      </c>
      <c r="B38" s="14">
        <f t="shared" si="10"/>
        <v>237387206.55107802</v>
      </c>
      <c r="C38" s="19">
        <f t="shared" si="11"/>
        <v>1777007.7320423669</v>
      </c>
      <c r="D38" s="14">
        <f t="shared" si="0"/>
        <v>1582581.3770071869</v>
      </c>
      <c r="E38" s="15">
        <f t="shared" si="1"/>
        <v>194426.35503517999</v>
      </c>
      <c r="F38" s="17">
        <f>IF(time&lt;=30,1-(1-$F$3*time/30)^(1/12),1-(1-$F$3)^(1/12))</f>
        <v>2.3638246327857271E-3</v>
      </c>
      <c r="G38" s="16">
        <f t="shared" si="2"/>
        <v>560682.13654633658</v>
      </c>
      <c r="H38" s="14">
        <f t="shared" si="3"/>
        <v>98911.336062949165</v>
      </c>
      <c r="I38" s="15">
        <f t="shared" si="4"/>
        <v>755108.49158151657</v>
      </c>
      <c r="J38" s="14">
        <f t="shared" si="5"/>
        <v>1483670.0409442377</v>
      </c>
      <c r="K38" s="21">
        <f t="shared" si="6"/>
        <v>2238778.5325257545</v>
      </c>
      <c r="M38" s="33">
        <f t="shared" si="12"/>
        <v>87387206.551078036</v>
      </c>
      <c r="N38" s="30">
        <f>(I-Service_Fee)/12*M38</f>
        <v>546170.04094423773</v>
      </c>
      <c r="O38" s="35">
        <f t="shared" si="7"/>
        <v>755108.49158151657</v>
      </c>
      <c r="P38" s="33">
        <f t="shared" si="20"/>
        <v>50000000</v>
      </c>
      <c r="Q38" s="30">
        <f>(I-Service_Fee)/12*P38</f>
        <v>312500</v>
      </c>
      <c r="R38" s="34">
        <f t="shared" si="8"/>
        <v>0</v>
      </c>
      <c r="S38" s="33">
        <f t="shared" si="13"/>
        <v>62500000</v>
      </c>
      <c r="T38" s="30">
        <f>(I-Service_Fee)/12*S38</f>
        <v>390624.99999999994</v>
      </c>
      <c r="U38" s="35">
        <f t="shared" si="9"/>
        <v>0</v>
      </c>
      <c r="V38" s="34">
        <f t="shared" si="14"/>
        <v>37500000</v>
      </c>
      <c r="W38" s="30">
        <f>(I-Service_Fee)/12*V38</f>
        <v>234374.99999999997</v>
      </c>
      <c r="X38" s="35">
        <f t="shared" si="15"/>
        <v>0</v>
      </c>
      <c r="Y38" s="32"/>
      <c r="Z38" s="32">
        <f t="shared" si="21"/>
        <v>28</v>
      </c>
      <c r="AA38" s="32">
        <f t="shared" si="16"/>
        <v>1301278.5325257543</v>
      </c>
      <c r="AB38" s="32">
        <f t="shared" si="17"/>
        <v>312500</v>
      </c>
      <c r="AC38" s="32">
        <f t="shared" si="18"/>
        <v>390624.99999999994</v>
      </c>
      <c r="AD38" s="32">
        <f t="shared" si="19"/>
        <v>234374.99999999997</v>
      </c>
    </row>
    <row r="39" spans="1:30" ht="15.75" thickBot="1" x14ac:dyDescent="0.3">
      <c r="A39" s="7">
        <v>29</v>
      </c>
      <c r="B39" s="14">
        <f t="shared" si="10"/>
        <v>236632098.05949649</v>
      </c>
      <c r="C39" s="19">
        <f t="shared" si="11"/>
        <v>1772807.1973927144</v>
      </c>
      <c r="D39" s="14">
        <f t="shared" si="0"/>
        <v>1577547.3203966434</v>
      </c>
      <c r="E39" s="15">
        <f t="shared" si="1"/>
        <v>195259.87699607108</v>
      </c>
      <c r="F39" s="17">
        <f>IF(time&lt;=30,1-(1-$F$3*time/30)^(1/12),1-(1-$F$3)^(1/12))</f>
        <v>2.4493962125633484E-3</v>
      </c>
      <c r="G39" s="16">
        <f t="shared" si="2"/>
        <v>579127.49595466978</v>
      </c>
      <c r="H39" s="14">
        <f t="shared" si="3"/>
        <v>98596.70752479021</v>
      </c>
      <c r="I39" s="15">
        <f t="shared" si="4"/>
        <v>774387.37295074086</v>
      </c>
      <c r="J39" s="14">
        <f t="shared" si="5"/>
        <v>1478950.6128718532</v>
      </c>
      <c r="K39" s="21">
        <f t="shared" si="6"/>
        <v>2253337.9858225938</v>
      </c>
      <c r="M39" s="33">
        <f t="shared" si="12"/>
        <v>86632098.059496522</v>
      </c>
      <c r="N39" s="30">
        <f>(I-Service_Fee)/12*M39</f>
        <v>541450.61287185317</v>
      </c>
      <c r="O39" s="35">
        <f t="shared" si="7"/>
        <v>774387.37295074086</v>
      </c>
      <c r="P39" s="33">
        <f t="shared" si="20"/>
        <v>50000000</v>
      </c>
      <c r="Q39" s="30">
        <f>(I-Service_Fee)/12*P39</f>
        <v>312500</v>
      </c>
      <c r="R39" s="34">
        <f t="shared" si="8"/>
        <v>0</v>
      </c>
      <c r="S39" s="33">
        <f t="shared" si="13"/>
        <v>62500000</v>
      </c>
      <c r="T39" s="30">
        <f>(I-Service_Fee)/12*S39</f>
        <v>390624.99999999994</v>
      </c>
      <c r="U39" s="35">
        <f t="shared" si="9"/>
        <v>0</v>
      </c>
      <c r="V39" s="34">
        <f t="shared" si="14"/>
        <v>37500000</v>
      </c>
      <c r="W39" s="30">
        <f>(I-Service_Fee)/12*V39</f>
        <v>234374.99999999997</v>
      </c>
      <c r="X39" s="35">
        <f t="shared" si="15"/>
        <v>0</v>
      </c>
      <c r="Y39" s="32"/>
      <c r="Z39" s="32">
        <f t="shared" si="21"/>
        <v>29</v>
      </c>
      <c r="AA39" s="32">
        <f t="shared" si="16"/>
        <v>1315837.985822594</v>
      </c>
      <c r="AB39" s="32">
        <f t="shared" si="17"/>
        <v>312500</v>
      </c>
      <c r="AC39" s="32">
        <f t="shared" si="18"/>
        <v>390624.99999999994</v>
      </c>
      <c r="AD39" s="32">
        <f t="shared" si="19"/>
        <v>234374.99999999997</v>
      </c>
    </row>
    <row r="40" spans="1:30" ht="15.75" thickBot="1" x14ac:dyDescent="0.3">
      <c r="A40" s="7">
        <v>30</v>
      </c>
      <c r="B40" s="14">
        <f t="shared" si="10"/>
        <v>235857710.68654576</v>
      </c>
      <c r="C40" s="19">
        <f t="shared" si="11"/>
        <v>1768464.8901578158</v>
      </c>
      <c r="D40" s="14">
        <f t="shared" si="0"/>
        <v>1572384.7379103051</v>
      </c>
      <c r="E40" s="15">
        <f t="shared" si="1"/>
        <v>196080.15224751062</v>
      </c>
      <c r="F40" s="17">
        <f>IF(time&lt;=30,1-(1-$F$3*time/30)^(1/12),1-(1-$F$3)^(1/12))</f>
        <v>2.5350486138366879E-3</v>
      </c>
      <c r="G40" s="16">
        <f t="shared" si="2"/>
        <v>597413.68982046645</v>
      </c>
      <c r="H40" s="14">
        <f t="shared" si="3"/>
        <v>98274.046119394072</v>
      </c>
      <c r="I40" s="15">
        <f t="shared" si="4"/>
        <v>793493.84206797706</v>
      </c>
      <c r="J40" s="14">
        <f t="shared" si="5"/>
        <v>1474110.6917909111</v>
      </c>
      <c r="K40" s="21">
        <f t="shared" si="6"/>
        <v>2267604.5338588883</v>
      </c>
      <c r="M40" s="33">
        <f t="shared" si="12"/>
        <v>85857710.686545774</v>
      </c>
      <c r="N40" s="30">
        <f>(I-Service_Fee)/12*M40</f>
        <v>536610.69179091102</v>
      </c>
      <c r="O40" s="35">
        <f t="shared" si="7"/>
        <v>793493.84206797706</v>
      </c>
      <c r="P40" s="33">
        <f t="shared" si="20"/>
        <v>50000000</v>
      </c>
      <c r="Q40" s="30">
        <f>(I-Service_Fee)/12*P40</f>
        <v>312500</v>
      </c>
      <c r="R40" s="34">
        <f t="shared" si="8"/>
        <v>0</v>
      </c>
      <c r="S40" s="33">
        <f t="shared" si="13"/>
        <v>62500000</v>
      </c>
      <c r="T40" s="30">
        <f>(I-Service_Fee)/12*S40</f>
        <v>390624.99999999994</v>
      </c>
      <c r="U40" s="35">
        <f t="shared" si="9"/>
        <v>0</v>
      </c>
      <c r="V40" s="34">
        <f t="shared" si="14"/>
        <v>37500000</v>
      </c>
      <c r="W40" s="30">
        <f>(I-Service_Fee)/12*V40</f>
        <v>234374.99999999997</v>
      </c>
      <c r="X40" s="35">
        <f t="shared" si="15"/>
        <v>0</v>
      </c>
      <c r="Y40" s="32"/>
      <c r="Z40" s="32">
        <f t="shared" si="21"/>
        <v>30</v>
      </c>
      <c r="AA40" s="32">
        <f t="shared" si="16"/>
        <v>1330104.5338588881</v>
      </c>
      <c r="AB40" s="32">
        <f t="shared" si="17"/>
        <v>312500</v>
      </c>
      <c r="AC40" s="32">
        <f t="shared" si="18"/>
        <v>390624.99999999994</v>
      </c>
      <c r="AD40" s="32">
        <f t="shared" si="19"/>
        <v>234374.99999999997</v>
      </c>
    </row>
    <row r="41" spans="1:30" ht="15.75" thickBot="1" x14ac:dyDescent="0.3">
      <c r="A41" s="7">
        <v>31</v>
      </c>
      <c r="B41" s="14">
        <f t="shared" si="10"/>
        <v>235064216.84447777</v>
      </c>
      <c r="C41" s="19">
        <f t="shared" si="11"/>
        <v>1763981.7456894021</v>
      </c>
      <c r="D41" s="14">
        <f t="shared" si="0"/>
        <v>1567094.7789631851</v>
      </c>
      <c r="E41" s="15">
        <f t="shared" si="1"/>
        <v>196886.96672621695</v>
      </c>
      <c r="F41" s="17">
        <f>IF(time&lt;=30,1-(1-$F$3*time/30)^(1/12),1-(1-$F$3)^(1/12))</f>
        <v>2.5350486138366879E-3</v>
      </c>
      <c r="G41" s="16">
        <f t="shared" si="2"/>
        <v>595400.09904211818</v>
      </c>
      <c r="H41" s="14">
        <f t="shared" si="3"/>
        <v>97943.423685199072</v>
      </c>
      <c r="I41" s="15">
        <f t="shared" si="4"/>
        <v>792287.06576833513</v>
      </c>
      <c r="J41" s="14">
        <f t="shared" si="5"/>
        <v>1469151.355277986</v>
      </c>
      <c r="K41" s="21">
        <f t="shared" si="6"/>
        <v>2261438.4210463213</v>
      </c>
      <c r="M41" s="33">
        <f t="shared" si="12"/>
        <v>85064216.844477803</v>
      </c>
      <c r="N41" s="30">
        <f>(I-Service_Fee)/12*M41</f>
        <v>531651.35527798627</v>
      </c>
      <c r="O41" s="35">
        <f t="shared" si="7"/>
        <v>792287.06576833513</v>
      </c>
      <c r="P41" s="33">
        <f t="shared" si="20"/>
        <v>50000000</v>
      </c>
      <c r="Q41" s="30">
        <f>(I-Service_Fee)/12*P41</f>
        <v>312500</v>
      </c>
      <c r="R41" s="34">
        <f t="shared" si="8"/>
        <v>0</v>
      </c>
      <c r="S41" s="33">
        <f t="shared" si="13"/>
        <v>62500000</v>
      </c>
      <c r="T41" s="30">
        <f>(I-Service_Fee)/12*S41</f>
        <v>390624.99999999994</v>
      </c>
      <c r="U41" s="35">
        <f t="shared" si="9"/>
        <v>0</v>
      </c>
      <c r="V41" s="34">
        <f t="shared" si="14"/>
        <v>37500000</v>
      </c>
      <c r="W41" s="30">
        <f>(I-Service_Fee)/12*V41</f>
        <v>234374.99999999997</v>
      </c>
      <c r="X41" s="35">
        <f t="shared" si="15"/>
        <v>0</v>
      </c>
      <c r="Y41" s="32"/>
      <c r="Z41" s="32">
        <f t="shared" si="21"/>
        <v>31</v>
      </c>
      <c r="AA41" s="32">
        <f t="shared" si="16"/>
        <v>1323938.4210463213</v>
      </c>
      <c r="AB41" s="32">
        <f t="shared" si="17"/>
        <v>312500</v>
      </c>
      <c r="AC41" s="32">
        <f t="shared" si="18"/>
        <v>390624.99999999994</v>
      </c>
      <c r="AD41" s="32">
        <f t="shared" si="19"/>
        <v>234374.99999999997</v>
      </c>
    </row>
    <row r="42" spans="1:30" ht="15.75" thickBot="1" x14ac:dyDescent="0.3">
      <c r="A42" s="7">
        <v>32</v>
      </c>
      <c r="B42" s="14">
        <f t="shared" si="10"/>
        <v>234271929.77870944</v>
      </c>
      <c r="C42" s="19">
        <f t="shared" si="11"/>
        <v>1759509.966210159</v>
      </c>
      <c r="D42" s="14">
        <f t="shared" si="0"/>
        <v>1561812.8651913963</v>
      </c>
      <c r="E42" s="15">
        <f t="shared" si="1"/>
        <v>197697.10101876268</v>
      </c>
      <c r="F42" s="17">
        <f>IF(time&lt;=30,1-(1-$F$3*time/30)^(1/12),1-(1-$F$3)^(1/12))</f>
        <v>2.5350486138366879E-3</v>
      </c>
      <c r="G42" s="16">
        <f t="shared" si="2"/>
        <v>593389.55908446608</v>
      </c>
      <c r="H42" s="14">
        <f t="shared" si="3"/>
        <v>97613.30407446227</v>
      </c>
      <c r="I42" s="15">
        <f t="shared" si="4"/>
        <v>791086.66010322876</v>
      </c>
      <c r="J42" s="14">
        <f t="shared" si="5"/>
        <v>1464199.5611169341</v>
      </c>
      <c r="K42" s="21">
        <f t="shared" si="6"/>
        <v>2255286.2212201627</v>
      </c>
      <c r="M42" s="33">
        <f t="shared" si="12"/>
        <v>84271929.778709471</v>
      </c>
      <c r="N42" s="30">
        <f>(I-Service_Fee)/12*M42</f>
        <v>526699.56111693417</v>
      </c>
      <c r="O42" s="35">
        <f t="shared" si="7"/>
        <v>791086.66010322876</v>
      </c>
      <c r="P42" s="33">
        <f t="shared" si="20"/>
        <v>50000000</v>
      </c>
      <c r="Q42" s="30">
        <f>(I-Service_Fee)/12*P42</f>
        <v>312500</v>
      </c>
      <c r="R42" s="34">
        <f t="shared" si="8"/>
        <v>0</v>
      </c>
      <c r="S42" s="33">
        <f t="shared" si="13"/>
        <v>62500000</v>
      </c>
      <c r="T42" s="30">
        <f>(I-Service_Fee)/12*S42</f>
        <v>390624.99999999994</v>
      </c>
      <c r="U42" s="35">
        <f t="shared" si="9"/>
        <v>0</v>
      </c>
      <c r="V42" s="34">
        <f t="shared" si="14"/>
        <v>37500000</v>
      </c>
      <c r="W42" s="30">
        <f>(I-Service_Fee)/12*V42</f>
        <v>234374.99999999997</v>
      </c>
      <c r="X42" s="35">
        <f t="shared" si="15"/>
        <v>0</v>
      </c>
      <c r="Y42" s="32"/>
      <c r="Z42" s="32">
        <f t="shared" si="21"/>
        <v>32</v>
      </c>
      <c r="AA42" s="32">
        <f t="shared" si="16"/>
        <v>1317786.2212201629</v>
      </c>
      <c r="AB42" s="32">
        <f t="shared" si="17"/>
        <v>312500</v>
      </c>
      <c r="AC42" s="32">
        <f t="shared" si="18"/>
        <v>390624.99999999994</v>
      </c>
      <c r="AD42" s="32">
        <f t="shared" si="19"/>
        <v>234374.99999999997</v>
      </c>
    </row>
    <row r="43" spans="1:30" ht="15.75" thickBot="1" x14ac:dyDescent="0.3">
      <c r="A43" s="7">
        <v>33</v>
      </c>
      <c r="B43" s="14">
        <f t="shared" si="10"/>
        <v>233480843.11860621</v>
      </c>
      <c r="C43" s="19">
        <f t="shared" si="11"/>
        <v>1755049.5229092862</v>
      </c>
      <c r="D43" s="14">
        <f t="shared" si="0"/>
        <v>1556538.9541240416</v>
      </c>
      <c r="E43" s="15">
        <f t="shared" si="1"/>
        <v>198510.5687852446</v>
      </c>
      <c r="F43" s="17">
        <f>IF(time&lt;=30,1-(1-$F$3*time/30)^(1/12),1-(1-$F$3)^(1/12))</f>
        <v>2.5350486138366879E-3</v>
      </c>
      <c r="G43" s="16">
        <f t="shared" si="2"/>
        <v>591382.05376301287</v>
      </c>
      <c r="H43" s="14">
        <f t="shared" si="3"/>
        <v>97283.6846327526</v>
      </c>
      <c r="I43" s="15">
        <f t="shared" si="4"/>
        <v>789892.62254825747</v>
      </c>
      <c r="J43" s="14">
        <f t="shared" si="5"/>
        <v>1459255.269491289</v>
      </c>
      <c r="K43" s="21">
        <f t="shared" si="6"/>
        <v>2249147.8920395467</v>
      </c>
      <c r="M43" s="33">
        <f t="shared" si="12"/>
        <v>83480843.11860624</v>
      </c>
      <c r="N43" s="30">
        <f>(I-Service_Fee)/12*M43</f>
        <v>521755.26949128893</v>
      </c>
      <c r="O43" s="35">
        <f t="shared" si="7"/>
        <v>789892.62254825747</v>
      </c>
      <c r="P43" s="33">
        <f t="shared" si="20"/>
        <v>50000000</v>
      </c>
      <c r="Q43" s="30">
        <f>(I-Service_Fee)/12*P43</f>
        <v>312500</v>
      </c>
      <c r="R43" s="34">
        <f t="shared" si="8"/>
        <v>0</v>
      </c>
      <c r="S43" s="33">
        <f t="shared" si="13"/>
        <v>62500000</v>
      </c>
      <c r="T43" s="30">
        <f>(I-Service_Fee)/12*S43</f>
        <v>390624.99999999994</v>
      </c>
      <c r="U43" s="35">
        <f t="shared" si="9"/>
        <v>0</v>
      </c>
      <c r="V43" s="34">
        <f t="shared" si="14"/>
        <v>37500000</v>
      </c>
      <c r="W43" s="30">
        <f>(I-Service_Fee)/12*V43</f>
        <v>234374.99999999997</v>
      </c>
      <c r="X43" s="35">
        <f t="shared" si="15"/>
        <v>0</v>
      </c>
      <c r="Y43" s="32"/>
      <c r="Z43" s="32">
        <f t="shared" si="21"/>
        <v>33</v>
      </c>
      <c r="AA43" s="32">
        <f t="shared" si="16"/>
        <v>1311647.8920395463</v>
      </c>
      <c r="AB43" s="32">
        <f t="shared" si="17"/>
        <v>312500</v>
      </c>
      <c r="AC43" s="32">
        <f t="shared" si="18"/>
        <v>390624.99999999994</v>
      </c>
      <c r="AD43" s="32">
        <f t="shared" si="19"/>
        <v>234374.99999999997</v>
      </c>
    </row>
    <row r="44" spans="1:30" ht="15.75" thickBot="1" x14ac:dyDescent="0.3">
      <c r="A44" s="7">
        <v>34</v>
      </c>
      <c r="B44" s="14">
        <f t="shared" si="10"/>
        <v>232690950.49605796</v>
      </c>
      <c r="C44" s="19">
        <f t="shared" si="11"/>
        <v>1750600.3870490203</v>
      </c>
      <c r="D44" s="14">
        <f t="shared" si="0"/>
        <v>1551273.0033070531</v>
      </c>
      <c r="E44" s="15">
        <f t="shared" si="1"/>
        <v>199327.38374196715</v>
      </c>
      <c r="F44" s="17">
        <f>IF(time&lt;=30,1-(1-$F$3*time/30)^(1/12),1-(1-$F$3)^(1/12))</f>
        <v>2.5350486138366879E-3</v>
      </c>
      <c r="G44" s="16">
        <f t="shared" si="2"/>
        <v>589377.56689951825</v>
      </c>
      <c r="H44" s="14">
        <f t="shared" si="3"/>
        <v>96954.56270669082</v>
      </c>
      <c r="I44" s="15">
        <f t="shared" si="4"/>
        <v>788704.9506414854</v>
      </c>
      <c r="J44" s="14">
        <f t="shared" si="5"/>
        <v>1454318.4406003624</v>
      </c>
      <c r="K44" s="21">
        <f t="shared" si="6"/>
        <v>2243023.3912418475</v>
      </c>
      <c r="M44" s="33">
        <f t="shared" si="12"/>
        <v>82690950.496057987</v>
      </c>
      <c r="N44" s="30">
        <f>(I-Service_Fee)/12*M44</f>
        <v>516818.44060036237</v>
      </c>
      <c r="O44" s="35">
        <f t="shared" si="7"/>
        <v>788704.9506414854</v>
      </c>
      <c r="P44" s="33">
        <f t="shared" si="20"/>
        <v>50000000</v>
      </c>
      <c r="Q44" s="30">
        <f>(I-Service_Fee)/12*P44</f>
        <v>312500</v>
      </c>
      <c r="R44" s="34">
        <f t="shared" si="8"/>
        <v>0</v>
      </c>
      <c r="S44" s="33">
        <f t="shared" si="13"/>
        <v>62500000</v>
      </c>
      <c r="T44" s="30">
        <f>(I-Service_Fee)/12*S44</f>
        <v>390624.99999999994</v>
      </c>
      <c r="U44" s="35">
        <f t="shared" si="9"/>
        <v>0</v>
      </c>
      <c r="V44" s="34">
        <f t="shared" si="14"/>
        <v>37500000</v>
      </c>
      <c r="W44" s="30">
        <f>(I-Service_Fee)/12*V44</f>
        <v>234374.99999999997</v>
      </c>
      <c r="X44" s="35">
        <f t="shared" si="15"/>
        <v>0</v>
      </c>
      <c r="Y44" s="32"/>
      <c r="Z44" s="32">
        <f t="shared" si="21"/>
        <v>34</v>
      </c>
      <c r="AA44" s="32">
        <f t="shared" si="16"/>
        <v>1305523.3912418478</v>
      </c>
      <c r="AB44" s="32">
        <f t="shared" si="17"/>
        <v>312500</v>
      </c>
      <c r="AC44" s="32">
        <f t="shared" si="18"/>
        <v>390624.99999999994</v>
      </c>
      <c r="AD44" s="32">
        <f t="shared" si="19"/>
        <v>234374.99999999997</v>
      </c>
    </row>
    <row r="45" spans="1:30" ht="15.75" thickBot="1" x14ac:dyDescent="0.3">
      <c r="A45" s="7">
        <v>35</v>
      </c>
      <c r="B45" s="14">
        <f t="shared" si="10"/>
        <v>231902245.54541647</v>
      </c>
      <c r="C45" s="19">
        <f t="shared" si="11"/>
        <v>1746162.5299644498</v>
      </c>
      <c r="D45" s="14">
        <f t="shared" si="0"/>
        <v>1546014.9703027767</v>
      </c>
      <c r="E45" s="15">
        <f t="shared" si="1"/>
        <v>200147.55966167315</v>
      </c>
      <c r="F45" s="17">
        <f>IF(time&lt;=30,1-(1-$F$3*time/30)^(1/12),1-(1-$F$3)^(1/12))</f>
        <v>2.5350486138366879E-3</v>
      </c>
      <c r="G45" s="16">
        <f t="shared" si="2"/>
        <v>587376.08232184011</v>
      </c>
      <c r="H45" s="14">
        <f t="shared" si="3"/>
        <v>96625.935643923527</v>
      </c>
      <c r="I45" s="15">
        <f t="shared" si="4"/>
        <v>787523.64198351325</v>
      </c>
      <c r="J45" s="14">
        <f t="shared" si="5"/>
        <v>1449389.0346588532</v>
      </c>
      <c r="K45" s="21">
        <f t="shared" si="6"/>
        <v>2236912.6766423667</v>
      </c>
      <c r="M45" s="33">
        <f t="shared" si="12"/>
        <v>81902245.545416504</v>
      </c>
      <c r="N45" s="30">
        <f>(I-Service_Fee)/12*M45</f>
        <v>511889.03465885308</v>
      </c>
      <c r="O45" s="35">
        <f t="shared" si="7"/>
        <v>787523.64198351325</v>
      </c>
      <c r="P45" s="33">
        <f t="shared" si="20"/>
        <v>50000000</v>
      </c>
      <c r="Q45" s="30">
        <f>(I-Service_Fee)/12*P45</f>
        <v>312500</v>
      </c>
      <c r="R45" s="34">
        <f t="shared" si="8"/>
        <v>0</v>
      </c>
      <c r="S45" s="33">
        <f t="shared" si="13"/>
        <v>62500000</v>
      </c>
      <c r="T45" s="30">
        <f>(I-Service_Fee)/12*S45</f>
        <v>390624.99999999994</v>
      </c>
      <c r="U45" s="35">
        <f t="shared" si="9"/>
        <v>0</v>
      </c>
      <c r="V45" s="34">
        <f t="shared" si="14"/>
        <v>37500000</v>
      </c>
      <c r="W45" s="30">
        <f>(I-Service_Fee)/12*V45</f>
        <v>234374.99999999997</v>
      </c>
      <c r="X45" s="35">
        <f t="shared" si="15"/>
        <v>0</v>
      </c>
      <c r="Y45" s="32"/>
      <c r="Z45" s="32">
        <f t="shared" si="21"/>
        <v>35</v>
      </c>
      <c r="AA45" s="32">
        <f t="shared" si="16"/>
        <v>1299412.6766423662</v>
      </c>
      <c r="AB45" s="32">
        <f t="shared" si="17"/>
        <v>312500</v>
      </c>
      <c r="AC45" s="32">
        <f t="shared" si="18"/>
        <v>390624.99999999994</v>
      </c>
      <c r="AD45" s="32">
        <f t="shared" si="19"/>
        <v>234374.99999999997</v>
      </c>
    </row>
    <row r="46" spans="1:30" ht="15.75" thickBot="1" x14ac:dyDescent="0.3">
      <c r="A46" s="7">
        <v>36</v>
      </c>
      <c r="B46" s="14">
        <f t="shared" si="10"/>
        <v>231114721.90343297</v>
      </c>
      <c r="C46" s="19">
        <f t="shared" si="11"/>
        <v>1741735.9230633297</v>
      </c>
      <c r="D46" s="14">
        <f t="shared" si="0"/>
        <v>1540764.8126895532</v>
      </c>
      <c r="E46" s="15">
        <f t="shared" si="1"/>
        <v>200971.11037377641</v>
      </c>
      <c r="F46" s="17">
        <f>IF(time&lt;=30,1-(1-$F$3*time/30)^(1/12),1-(1-$F$3)^(1/12))</f>
        <v>2.5350486138366879E-3</v>
      </c>
      <c r="G46" s="16">
        <f t="shared" si="2"/>
        <v>585377.58386377513</v>
      </c>
      <c r="H46" s="14">
        <f t="shared" si="3"/>
        <v>96297.800793097063</v>
      </c>
      <c r="I46" s="15">
        <f t="shared" si="4"/>
        <v>786348.69423755154</v>
      </c>
      <c r="J46" s="14">
        <f t="shared" si="5"/>
        <v>1444467.0118964561</v>
      </c>
      <c r="K46" s="21">
        <f t="shared" si="6"/>
        <v>2230815.7061340078</v>
      </c>
      <c r="M46" s="33">
        <f t="shared" si="12"/>
        <v>81114721.903432995</v>
      </c>
      <c r="N46" s="30">
        <f>(I-Service_Fee)/12*M46</f>
        <v>506967.01189645618</v>
      </c>
      <c r="O46" s="35">
        <f t="shared" si="7"/>
        <v>786348.69423755154</v>
      </c>
      <c r="P46" s="33">
        <f t="shared" si="20"/>
        <v>50000000</v>
      </c>
      <c r="Q46" s="30">
        <f>(I-Service_Fee)/12*P46</f>
        <v>312500</v>
      </c>
      <c r="R46" s="34">
        <f t="shared" si="8"/>
        <v>0</v>
      </c>
      <c r="S46" s="33">
        <f t="shared" si="13"/>
        <v>62500000</v>
      </c>
      <c r="T46" s="30">
        <f>(I-Service_Fee)/12*S46</f>
        <v>390624.99999999994</v>
      </c>
      <c r="U46" s="35">
        <f t="shared" si="9"/>
        <v>0</v>
      </c>
      <c r="V46" s="34">
        <f t="shared" si="14"/>
        <v>37500000</v>
      </c>
      <c r="W46" s="30">
        <f>(I-Service_Fee)/12*V46</f>
        <v>234374.99999999997</v>
      </c>
      <c r="X46" s="35">
        <f t="shared" si="15"/>
        <v>0</v>
      </c>
      <c r="Y46" s="32"/>
      <c r="Z46" s="32">
        <f t="shared" si="21"/>
        <v>36</v>
      </c>
      <c r="AA46" s="32">
        <f t="shared" si="16"/>
        <v>1293315.7061340078</v>
      </c>
      <c r="AB46" s="32">
        <f t="shared" si="17"/>
        <v>312500</v>
      </c>
      <c r="AC46" s="32">
        <f t="shared" si="18"/>
        <v>390624.99999999994</v>
      </c>
      <c r="AD46" s="32">
        <f t="shared" si="19"/>
        <v>234374.99999999997</v>
      </c>
    </row>
    <row r="47" spans="1:30" ht="15.75" thickBot="1" x14ac:dyDescent="0.3">
      <c r="A47" s="7">
        <v>37</v>
      </c>
      <c r="B47" s="14">
        <f t="shared" si="10"/>
        <v>230328373.20919541</v>
      </c>
      <c r="C47" s="19">
        <f t="shared" si="11"/>
        <v>1737320.5378258985</v>
      </c>
      <c r="D47" s="14">
        <f t="shared" si="0"/>
        <v>1535522.4880613028</v>
      </c>
      <c r="E47" s="15">
        <f t="shared" si="1"/>
        <v>201798.04976459569</v>
      </c>
      <c r="F47" s="17">
        <f>IF(time&lt;=30,1-(1-$F$3*time/30)^(1/12),1-(1-$F$3)^(1/12))</f>
        <v>2.5350486138366879E-3</v>
      </c>
      <c r="G47" s="16">
        <f t="shared" si="2"/>
        <v>583382.05536489945</v>
      </c>
      <c r="H47" s="14">
        <f t="shared" si="3"/>
        <v>95970.155503831411</v>
      </c>
      <c r="I47" s="15">
        <f t="shared" si="4"/>
        <v>785180.10512949515</v>
      </c>
      <c r="J47" s="14">
        <f t="shared" si="5"/>
        <v>1439552.3325574715</v>
      </c>
      <c r="K47" s="21">
        <f t="shared" si="6"/>
        <v>2224732.4376869667</v>
      </c>
      <c r="M47" s="33">
        <f t="shared" si="12"/>
        <v>80328373.20919545</v>
      </c>
      <c r="N47" s="30">
        <f>(I-Service_Fee)/12*M47</f>
        <v>502052.33255747153</v>
      </c>
      <c r="O47" s="35">
        <f t="shared" si="7"/>
        <v>785180.10512949515</v>
      </c>
      <c r="P47" s="33">
        <f t="shared" si="20"/>
        <v>50000000</v>
      </c>
      <c r="Q47" s="30">
        <f>(I-Service_Fee)/12*P47</f>
        <v>312500</v>
      </c>
      <c r="R47" s="34">
        <f t="shared" si="8"/>
        <v>0</v>
      </c>
      <c r="S47" s="33">
        <f t="shared" si="13"/>
        <v>62500000</v>
      </c>
      <c r="T47" s="30">
        <f>(I-Service_Fee)/12*S47</f>
        <v>390624.99999999994</v>
      </c>
      <c r="U47" s="35">
        <f t="shared" si="9"/>
        <v>0</v>
      </c>
      <c r="V47" s="34">
        <f t="shared" si="14"/>
        <v>37500000</v>
      </c>
      <c r="W47" s="30">
        <f>(I-Service_Fee)/12*V47</f>
        <v>234374.99999999997</v>
      </c>
      <c r="X47" s="35">
        <f t="shared" si="15"/>
        <v>0</v>
      </c>
      <c r="Y47" s="32"/>
      <c r="Z47" s="32">
        <f t="shared" si="21"/>
        <v>37</v>
      </c>
      <c r="AA47" s="32">
        <f t="shared" si="16"/>
        <v>1287232.4376869667</v>
      </c>
      <c r="AB47" s="32">
        <f t="shared" si="17"/>
        <v>312500</v>
      </c>
      <c r="AC47" s="32">
        <f t="shared" si="18"/>
        <v>390624.99999999994</v>
      </c>
      <c r="AD47" s="32">
        <f t="shared" si="19"/>
        <v>234374.99999999997</v>
      </c>
    </row>
    <row r="48" spans="1:30" ht="15.75" thickBot="1" x14ac:dyDescent="0.3">
      <c r="A48" s="7">
        <v>38</v>
      </c>
      <c r="B48" s="14">
        <f t="shared" si="10"/>
        <v>229543193.10406592</v>
      </c>
      <c r="C48" s="19">
        <f t="shared" si="11"/>
        <v>1732916.3458046927</v>
      </c>
      <c r="D48" s="14">
        <f t="shared" si="0"/>
        <v>1530287.9540271063</v>
      </c>
      <c r="E48" s="15">
        <f t="shared" si="1"/>
        <v>202628.39177758642</v>
      </c>
      <c r="F48" s="17">
        <f>IF(time&lt;=30,1-(1-$F$3*time/30)^(1/12),1-(1-$F$3)^(1/12))</f>
        <v>2.5350486138366879E-3</v>
      </c>
      <c r="G48" s="16">
        <f t="shared" si="2"/>
        <v>581389.48067040974</v>
      </c>
      <c r="H48" s="14">
        <f t="shared" si="3"/>
        <v>95642.997126694128</v>
      </c>
      <c r="I48" s="15">
        <f t="shared" si="4"/>
        <v>784017.87244799617</v>
      </c>
      <c r="J48" s="14">
        <f t="shared" si="5"/>
        <v>1434644.9569004122</v>
      </c>
      <c r="K48" s="21">
        <f t="shared" si="6"/>
        <v>2218662.8293484086</v>
      </c>
      <c r="M48" s="33">
        <f t="shared" si="12"/>
        <v>79543193.104065955</v>
      </c>
      <c r="N48" s="30">
        <f>(I-Service_Fee)/12*M48</f>
        <v>497144.95690041216</v>
      </c>
      <c r="O48" s="35">
        <f t="shared" si="7"/>
        <v>784017.87244799617</v>
      </c>
      <c r="P48" s="33">
        <f t="shared" si="20"/>
        <v>50000000</v>
      </c>
      <c r="Q48" s="30">
        <f>(I-Service_Fee)/12*P48</f>
        <v>312500</v>
      </c>
      <c r="R48" s="34">
        <f t="shared" si="8"/>
        <v>0</v>
      </c>
      <c r="S48" s="33">
        <f t="shared" si="13"/>
        <v>62500000</v>
      </c>
      <c r="T48" s="30">
        <f>(I-Service_Fee)/12*S48</f>
        <v>390624.99999999994</v>
      </c>
      <c r="U48" s="35">
        <f t="shared" si="9"/>
        <v>0</v>
      </c>
      <c r="V48" s="34">
        <f t="shared" si="14"/>
        <v>37500000</v>
      </c>
      <c r="W48" s="30">
        <f>(I-Service_Fee)/12*V48</f>
        <v>234374.99999999997</v>
      </c>
      <c r="X48" s="35">
        <f t="shared" si="15"/>
        <v>0</v>
      </c>
      <c r="Y48" s="32"/>
      <c r="Z48" s="32">
        <f t="shared" si="21"/>
        <v>38</v>
      </c>
      <c r="AA48" s="32">
        <f t="shared" si="16"/>
        <v>1281162.8293484084</v>
      </c>
      <c r="AB48" s="32">
        <f t="shared" si="17"/>
        <v>312500</v>
      </c>
      <c r="AC48" s="32">
        <f t="shared" si="18"/>
        <v>390624.99999999994</v>
      </c>
      <c r="AD48" s="32">
        <f t="shared" si="19"/>
        <v>234374.99999999997</v>
      </c>
    </row>
    <row r="49" spans="1:30" ht="15.75" thickBot="1" x14ac:dyDescent="0.3">
      <c r="A49" s="7">
        <v>39</v>
      </c>
      <c r="B49" s="14">
        <f t="shared" si="10"/>
        <v>228759175.23161793</v>
      </c>
      <c r="C49" s="19">
        <f t="shared" si="11"/>
        <v>1728523.3186243658</v>
      </c>
      <c r="D49" s="14">
        <f t="shared" si="0"/>
        <v>1525061.1682107863</v>
      </c>
      <c r="E49" s="15">
        <f t="shared" si="1"/>
        <v>203462.15041357954</v>
      </c>
      <c r="F49" s="17">
        <f>IF(time&lt;=30,1-(1-$F$3*time/30)^(1/12),1-(1-$F$3)^(1/12))</f>
        <v>2.5350486138366879E-3</v>
      </c>
      <c r="G49" s="16">
        <f t="shared" si="2"/>
        <v>579399.84363096289</v>
      </c>
      <c r="H49" s="14">
        <f t="shared" si="3"/>
        <v>95316.323013174129</v>
      </c>
      <c r="I49" s="15">
        <f t="shared" si="4"/>
        <v>782861.99404454243</v>
      </c>
      <c r="J49" s="14">
        <f t="shared" si="5"/>
        <v>1429744.8451976122</v>
      </c>
      <c r="K49" s="21">
        <f t="shared" si="6"/>
        <v>2212606.8392421547</v>
      </c>
      <c r="M49" s="33">
        <f t="shared" si="12"/>
        <v>78759175.231617957</v>
      </c>
      <c r="N49" s="30">
        <f>(I-Service_Fee)/12*M49</f>
        <v>492244.84519761219</v>
      </c>
      <c r="O49" s="35">
        <f t="shared" si="7"/>
        <v>782861.99404454243</v>
      </c>
      <c r="P49" s="33">
        <f t="shared" si="20"/>
        <v>50000000</v>
      </c>
      <c r="Q49" s="30">
        <f>(I-Service_Fee)/12*P49</f>
        <v>312500</v>
      </c>
      <c r="R49" s="34">
        <f t="shared" si="8"/>
        <v>0</v>
      </c>
      <c r="S49" s="33">
        <f t="shared" si="13"/>
        <v>62500000</v>
      </c>
      <c r="T49" s="30">
        <f>(I-Service_Fee)/12*S49</f>
        <v>390624.99999999994</v>
      </c>
      <c r="U49" s="35">
        <f t="shared" si="9"/>
        <v>0</v>
      </c>
      <c r="V49" s="34">
        <f t="shared" si="14"/>
        <v>37500000</v>
      </c>
      <c r="W49" s="30">
        <f>(I-Service_Fee)/12*V49</f>
        <v>234374.99999999997</v>
      </c>
      <c r="X49" s="35">
        <f t="shared" si="15"/>
        <v>0</v>
      </c>
      <c r="Y49" s="32"/>
      <c r="Z49" s="32">
        <f t="shared" si="21"/>
        <v>39</v>
      </c>
      <c r="AA49" s="32">
        <f t="shared" si="16"/>
        <v>1275106.8392421547</v>
      </c>
      <c r="AB49" s="32">
        <f t="shared" si="17"/>
        <v>312500</v>
      </c>
      <c r="AC49" s="32">
        <f t="shared" si="18"/>
        <v>390624.99999999994</v>
      </c>
      <c r="AD49" s="32">
        <f t="shared" si="19"/>
        <v>234374.99999999997</v>
      </c>
    </row>
    <row r="50" spans="1:30" ht="15.75" thickBot="1" x14ac:dyDescent="0.3">
      <c r="A50" s="7">
        <v>40</v>
      </c>
      <c r="B50" s="14">
        <f t="shared" si="10"/>
        <v>227976313.23757339</v>
      </c>
      <c r="C50" s="19">
        <f t="shared" si="11"/>
        <v>1724141.4279815028</v>
      </c>
      <c r="D50" s="14">
        <f t="shared" si="0"/>
        <v>1519842.0882504894</v>
      </c>
      <c r="E50" s="15">
        <f t="shared" si="1"/>
        <v>204299.3397310134</v>
      </c>
      <c r="F50" s="17">
        <f>IF(time&lt;=30,1-(1-$F$3*time/30)^(1/12),1-(1-$F$3)^(1/12))</f>
        <v>2.5350486138366879E-3</v>
      </c>
      <c r="G50" s="16">
        <f t="shared" si="2"/>
        <v>577413.12810251617</v>
      </c>
      <c r="H50" s="14">
        <f t="shared" si="3"/>
        <v>94990.130515655575</v>
      </c>
      <c r="I50" s="15">
        <f t="shared" si="4"/>
        <v>781712.46783352958</v>
      </c>
      <c r="J50" s="14">
        <f t="shared" si="5"/>
        <v>1424851.9577348339</v>
      </c>
      <c r="K50" s="21">
        <f t="shared" si="6"/>
        <v>2206564.4255683636</v>
      </c>
      <c r="M50" s="33">
        <f t="shared" si="12"/>
        <v>77976313.237573415</v>
      </c>
      <c r="N50" s="30">
        <f>(I-Service_Fee)/12*M50</f>
        <v>487351.95773483382</v>
      </c>
      <c r="O50" s="35">
        <f t="shared" si="7"/>
        <v>781712.46783352958</v>
      </c>
      <c r="P50" s="33">
        <f t="shared" si="20"/>
        <v>50000000</v>
      </c>
      <c r="Q50" s="30">
        <f>(I-Service_Fee)/12*P50</f>
        <v>312500</v>
      </c>
      <c r="R50" s="34">
        <f t="shared" si="8"/>
        <v>0</v>
      </c>
      <c r="S50" s="33">
        <f t="shared" si="13"/>
        <v>62500000</v>
      </c>
      <c r="T50" s="30">
        <f>(I-Service_Fee)/12*S50</f>
        <v>390624.99999999994</v>
      </c>
      <c r="U50" s="35">
        <f t="shared" si="9"/>
        <v>0</v>
      </c>
      <c r="V50" s="34">
        <f t="shared" si="14"/>
        <v>37500000</v>
      </c>
      <c r="W50" s="30">
        <f>(I-Service_Fee)/12*V50</f>
        <v>234374.99999999997</v>
      </c>
      <c r="X50" s="35">
        <f t="shared" si="15"/>
        <v>0</v>
      </c>
      <c r="Y50" s="32"/>
      <c r="Z50" s="32">
        <f t="shared" si="21"/>
        <v>40</v>
      </c>
      <c r="AA50" s="32">
        <f t="shared" si="16"/>
        <v>1269064.4255683634</v>
      </c>
      <c r="AB50" s="32">
        <f t="shared" si="17"/>
        <v>312500</v>
      </c>
      <c r="AC50" s="32">
        <f t="shared" si="18"/>
        <v>390624.99999999994</v>
      </c>
      <c r="AD50" s="32">
        <f t="shared" si="19"/>
        <v>234374.99999999997</v>
      </c>
    </row>
    <row r="51" spans="1:30" ht="15.75" thickBot="1" x14ac:dyDescent="0.3">
      <c r="A51" s="7">
        <v>41</v>
      </c>
      <c r="B51" s="14">
        <f t="shared" si="10"/>
        <v>227194600.76973987</v>
      </c>
      <c r="C51" s="19">
        <f t="shared" si="11"/>
        <v>1719770.6456444399</v>
      </c>
      <c r="D51" s="14">
        <f t="shared" si="0"/>
        <v>1514630.6717982658</v>
      </c>
      <c r="E51" s="15">
        <f t="shared" si="1"/>
        <v>205139.97384617408</v>
      </c>
      <c r="F51" s="17">
        <f>IF(time&lt;=30,1-(1-$F$3*time/30)^(1/12),1-(1-$F$3)^(1/12))</f>
        <v>2.5350486138366879E-3</v>
      </c>
      <c r="G51" s="16">
        <f t="shared" si="2"/>
        <v>575429.31794616755</v>
      </c>
      <c r="H51" s="14">
        <f t="shared" si="3"/>
        <v>94664.416987391611</v>
      </c>
      <c r="I51" s="15">
        <f t="shared" si="4"/>
        <v>780569.29179234162</v>
      </c>
      <c r="J51" s="14">
        <f t="shared" si="5"/>
        <v>1419966.2548108741</v>
      </c>
      <c r="K51" s="21">
        <f t="shared" si="6"/>
        <v>2200535.5466032159</v>
      </c>
      <c r="M51" s="33">
        <f t="shared" si="12"/>
        <v>77194600.769739881</v>
      </c>
      <c r="N51" s="30">
        <f>(I-Service_Fee)/12*M51</f>
        <v>482466.25481087423</v>
      </c>
      <c r="O51" s="35">
        <f t="shared" si="7"/>
        <v>780569.29179234162</v>
      </c>
      <c r="P51" s="33">
        <f t="shared" si="20"/>
        <v>50000000</v>
      </c>
      <c r="Q51" s="30">
        <f>(I-Service_Fee)/12*P51</f>
        <v>312500</v>
      </c>
      <c r="R51" s="34">
        <f t="shared" si="8"/>
        <v>0</v>
      </c>
      <c r="S51" s="33">
        <f t="shared" si="13"/>
        <v>62500000</v>
      </c>
      <c r="T51" s="30">
        <f>(I-Service_Fee)/12*S51</f>
        <v>390624.99999999994</v>
      </c>
      <c r="U51" s="35">
        <f t="shared" si="9"/>
        <v>0</v>
      </c>
      <c r="V51" s="34">
        <f t="shared" si="14"/>
        <v>37500000</v>
      </c>
      <c r="W51" s="30">
        <f>(I-Service_Fee)/12*V51</f>
        <v>234374.99999999997</v>
      </c>
      <c r="X51" s="35">
        <f t="shared" si="15"/>
        <v>0</v>
      </c>
      <c r="Y51" s="32"/>
      <c r="Z51" s="32">
        <f t="shared" si="21"/>
        <v>41</v>
      </c>
      <c r="AA51" s="32">
        <f t="shared" si="16"/>
        <v>1263035.5466032159</v>
      </c>
      <c r="AB51" s="32">
        <f t="shared" si="17"/>
        <v>312500</v>
      </c>
      <c r="AC51" s="32">
        <f t="shared" si="18"/>
        <v>390624.99999999994</v>
      </c>
      <c r="AD51" s="32">
        <f t="shared" si="19"/>
        <v>234374.99999999997</v>
      </c>
    </row>
    <row r="52" spans="1:30" ht="15.75" thickBot="1" x14ac:dyDescent="0.3">
      <c r="A52" s="7">
        <v>42</v>
      </c>
      <c r="B52" s="14">
        <f t="shared" si="10"/>
        <v>226414031.47794753</v>
      </c>
      <c r="C52" s="19">
        <f t="shared" si="11"/>
        <v>1715410.9434530821</v>
      </c>
      <c r="D52" s="14">
        <f t="shared" si="0"/>
        <v>1509426.8765196502</v>
      </c>
      <c r="E52" s="15">
        <f t="shared" si="1"/>
        <v>205984.0669334319</v>
      </c>
      <c r="F52" s="17">
        <f>IF(time&lt;=30,1-(1-$F$3*time/30)^(1/12),1-(1-$F$3)^(1/12))</f>
        <v>2.5350486138366879E-3</v>
      </c>
      <c r="G52" s="16">
        <f t="shared" si="2"/>
        <v>573448.39702799509</v>
      </c>
      <c r="H52" s="14">
        <f t="shared" si="3"/>
        <v>94339.179782478139</v>
      </c>
      <c r="I52" s="15">
        <f t="shared" si="4"/>
        <v>779432.46396142698</v>
      </c>
      <c r="J52" s="14">
        <f t="shared" si="5"/>
        <v>1415087.6967371721</v>
      </c>
      <c r="K52" s="21">
        <f t="shared" si="6"/>
        <v>2194520.1606985992</v>
      </c>
      <c r="M52" s="33">
        <f t="shared" si="12"/>
        <v>76414031.477947533</v>
      </c>
      <c r="N52" s="30">
        <f>(I-Service_Fee)/12*M52</f>
        <v>477587.69673717202</v>
      </c>
      <c r="O52" s="35">
        <f t="shared" si="7"/>
        <v>779432.46396142698</v>
      </c>
      <c r="P52" s="33">
        <f t="shared" si="20"/>
        <v>50000000</v>
      </c>
      <c r="Q52" s="30">
        <f>(I-Service_Fee)/12*P52</f>
        <v>312500</v>
      </c>
      <c r="R52" s="34">
        <f t="shared" si="8"/>
        <v>0</v>
      </c>
      <c r="S52" s="33">
        <f t="shared" si="13"/>
        <v>62500000</v>
      </c>
      <c r="T52" s="30">
        <f>(I-Service_Fee)/12*S52</f>
        <v>390624.99999999994</v>
      </c>
      <c r="U52" s="35">
        <f t="shared" si="9"/>
        <v>0</v>
      </c>
      <c r="V52" s="34">
        <f t="shared" si="14"/>
        <v>37500000</v>
      </c>
      <c r="W52" s="30">
        <f>(I-Service_Fee)/12*V52</f>
        <v>234374.99999999997</v>
      </c>
      <c r="X52" s="35">
        <f t="shared" si="15"/>
        <v>0</v>
      </c>
      <c r="Y52" s="32"/>
      <c r="Z52" s="32">
        <f t="shared" si="21"/>
        <v>42</v>
      </c>
      <c r="AA52" s="32">
        <f t="shared" si="16"/>
        <v>1257020.1606985989</v>
      </c>
      <c r="AB52" s="32">
        <f t="shared" si="17"/>
        <v>312500</v>
      </c>
      <c r="AC52" s="32">
        <f t="shared" si="18"/>
        <v>390624.99999999994</v>
      </c>
      <c r="AD52" s="32">
        <f t="shared" si="19"/>
        <v>234374.99999999997</v>
      </c>
    </row>
    <row r="53" spans="1:30" ht="15.75" thickBot="1" x14ac:dyDescent="0.3">
      <c r="A53" s="7">
        <v>43</v>
      </c>
      <c r="B53" s="14">
        <f t="shared" si="10"/>
        <v>225634599.01398611</v>
      </c>
      <c r="C53" s="19">
        <f t="shared" si="11"/>
        <v>1711062.293318721</v>
      </c>
      <c r="D53" s="14">
        <f t="shared" si="0"/>
        <v>1504230.6600932409</v>
      </c>
      <c r="E53" s="15">
        <f t="shared" si="1"/>
        <v>206831.63322548009</v>
      </c>
      <c r="F53" s="17">
        <f>IF(time&lt;=30,1-(1-$F$3*time/30)^(1/12),1-(1-$F$3)^(1/12))</f>
        <v>2.5350486138366879E-3</v>
      </c>
      <c r="G53" s="16">
        <f t="shared" si="2"/>
        <v>571470.34921889659</v>
      </c>
      <c r="H53" s="14">
        <f t="shared" si="3"/>
        <v>94014.416255827542</v>
      </c>
      <c r="I53" s="15">
        <f t="shared" si="4"/>
        <v>778301.98244437668</v>
      </c>
      <c r="J53" s="14">
        <f t="shared" si="5"/>
        <v>1410216.2438374134</v>
      </c>
      <c r="K53" s="21">
        <f t="shared" si="6"/>
        <v>2188518.2262817901</v>
      </c>
      <c r="M53" s="33">
        <f t="shared" si="12"/>
        <v>75634599.013986111</v>
      </c>
      <c r="N53" s="30">
        <f>(I-Service_Fee)/12*M53</f>
        <v>472716.24383741315</v>
      </c>
      <c r="O53" s="35">
        <f t="shared" si="7"/>
        <v>778301.98244437668</v>
      </c>
      <c r="P53" s="33">
        <f t="shared" si="20"/>
        <v>50000000</v>
      </c>
      <c r="Q53" s="30">
        <f>(I-Service_Fee)/12*P53</f>
        <v>312500</v>
      </c>
      <c r="R53" s="34">
        <f t="shared" si="8"/>
        <v>0</v>
      </c>
      <c r="S53" s="33">
        <f t="shared" si="13"/>
        <v>62500000</v>
      </c>
      <c r="T53" s="30">
        <f>(I-Service_Fee)/12*S53</f>
        <v>390624.99999999994</v>
      </c>
      <c r="U53" s="35">
        <f t="shared" si="9"/>
        <v>0</v>
      </c>
      <c r="V53" s="34">
        <f t="shared" si="14"/>
        <v>37500000</v>
      </c>
      <c r="W53" s="30">
        <f>(I-Service_Fee)/12*V53</f>
        <v>234374.99999999997</v>
      </c>
      <c r="X53" s="35">
        <f t="shared" si="15"/>
        <v>0</v>
      </c>
      <c r="Y53" s="32"/>
      <c r="Z53" s="32">
        <f t="shared" si="21"/>
        <v>43</v>
      </c>
      <c r="AA53" s="32">
        <f t="shared" si="16"/>
        <v>1251018.2262817898</v>
      </c>
      <c r="AB53" s="32">
        <f t="shared" si="17"/>
        <v>312500</v>
      </c>
      <c r="AC53" s="32">
        <f t="shared" si="18"/>
        <v>390624.99999999994</v>
      </c>
      <c r="AD53" s="32">
        <f t="shared" si="19"/>
        <v>234374.99999999997</v>
      </c>
    </row>
    <row r="54" spans="1:30" ht="15.75" thickBot="1" x14ac:dyDescent="0.3">
      <c r="A54" s="7">
        <v>44</v>
      </c>
      <c r="B54" s="14">
        <f t="shared" si="10"/>
        <v>224856297.03154173</v>
      </c>
      <c r="C54" s="19">
        <f t="shared" si="11"/>
        <v>1706724.6672238554</v>
      </c>
      <c r="D54" s="14">
        <f t="shared" si="0"/>
        <v>1499041.9802102784</v>
      </c>
      <c r="E54" s="15">
        <f t="shared" si="1"/>
        <v>207682.68701357697</v>
      </c>
      <c r="F54" s="17">
        <f>IF(time&lt;=30,1-(1-$F$3*time/30)^(1/12),1-(1-$F$3)^(1/12))</f>
        <v>2.5350486138366879E-3</v>
      </c>
      <c r="G54" s="16">
        <f t="shared" si="2"/>
        <v>569495.15839442878</v>
      </c>
      <c r="H54" s="14">
        <f t="shared" si="3"/>
        <v>93690.123763142386</v>
      </c>
      <c r="I54" s="15">
        <f t="shared" si="4"/>
        <v>777177.84540800576</v>
      </c>
      <c r="J54" s="14">
        <f t="shared" si="5"/>
        <v>1405351.856447136</v>
      </c>
      <c r="K54" s="21">
        <f t="shared" si="6"/>
        <v>2182529.7018551417</v>
      </c>
      <c r="M54" s="33">
        <f t="shared" si="12"/>
        <v>74856297.031541735</v>
      </c>
      <c r="N54" s="30">
        <f>(I-Service_Fee)/12*M54</f>
        <v>467851.8564471358</v>
      </c>
      <c r="O54" s="35">
        <f t="shared" si="7"/>
        <v>777177.84540800576</v>
      </c>
      <c r="P54" s="33">
        <f t="shared" si="20"/>
        <v>50000000</v>
      </c>
      <c r="Q54" s="30">
        <f>(I-Service_Fee)/12*P54</f>
        <v>312500</v>
      </c>
      <c r="R54" s="34">
        <f t="shared" si="8"/>
        <v>0</v>
      </c>
      <c r="S54" s="33">
        <f t="shared" si="13"/>
        <v>62500000</v>
      </c>
      <c r="T54" s="30">
        <f>(I-Service_Fee)/12*S54</f>
        <v>390624.99999999994</v>
      </c>
      <c r="U54" s="35">
        <f t="shared" si="9"/>
        <v>0</v>
      </c>
      <c r="V54" s="34">
        <f t="shared" si="14"/>
        <v>37500000</v>
      </c>
      <c r="W54" s="30">
        <f>(I-Service_Fee)/12*V54</f>
        <v>234374.99999999997</v>
      </c>
      <c r="X54" s="35">
        <f t="shared" si="15"/>
        <v>0</v>
      </c>
      <c r="Y54" s="32"/>
      <c r="Z54" s="32">
        <f t="shared" si="21"/>
        <v>44</v>
      </c>
      <c r="AA54" s="32">
        <f t="shared" si="16"/>
        <v>1245029.7018551417</v>
      </c>
      <c r="AB54" s="32">
        <f t="shared" si="17"/>
        <v>312500</v>
      </c>
      <c r="AC54" s="32">
        <f t="shared" si="18"/>
        <v>390624.99999999994</v>
      </c>
      <c r="AD54" s="32">
        <f t="shared" si="19"/>
        <v>234374.99999999997</v>
      </c>
    </row>
    <row r="55" spans="1:30" ht="15.75" thickBot="1" x14ac:dyDescent="0.3">
      <c r="A55" s="7">
        <v>45</v>
      </c>
      <c r="B55" s="14">
        <f t="shared" si="10"/>
        <v>224079119.18613374</v>
      </c>
      <c r="C55" s="19">
        <f t="shared" si="11"/>
        <v>1702398.0372220087</v>
      </c>
      <c r="D55" s="14">
        <f t="shared" si="0"/>
        <v>1493860.7945742251</v>
      </c>
      <c r="E55" s="15">
        <f t="shared" si="1"/>
        <v>208537.2426477836</v>
      </c>
      <c r="F55" s="17">
        <f>IF(time&lt;=30,1-(1-$F$3*time/30)^(1/12),1-(1-$F$3)^(1/12))</f>
        <v>2.5350486138366879E-3</v>
      </c>
      <c r="G55" s="16">
        <f t="shared" si="2"/>
        <v>567522.80843464669</v>
      </c>
      <c r="H55" s="14">
        <f t="shared" si="3"/>
        <v>93366.299660889068</v>
      </c>
      <c r="I55" s="15">
        <f t="shared" si="4"/>
        <v>776060.05108243029</v>
      </c>
      <c r="J55" s="14">
        <f t="shared" si="5"/>
        <v>1400494.4949133361</v>
      </c>
      <c r="K55" s="21">
        <f t="shared" si="6"/>
        <v>2176554.5459957663</v>
      </c>
      <c r="M55" s="33">
        <f t="shared" si="12"/>
        <v>74079119.186133727</v>
      </c>
      <c r="N55" s="30">
        <f>(I-Service_Fee)/12*M55</f>
        <v>462994.49491333577</v>
      </c>
      <c r="O55" s="35">
        <f t="shared" si="7"/>
        <v>776060.05108243029</v>
      </c>
      <c r="P55" s="33">
        <f t="shared" si="20"/>
        <v>50000000</v>
      </c>
      <c r="Q55" s="30">
        <f>(I-Service_Fee)/12*P55</f>
        <v>312500</v>
      </c>
      <c r="R55" s="34">
        <f t="shared" si="8"/>
        <v>0</v>
      </c>
      <c r="S55" s="33">
        <f t="shared" si="13"/>
        <v>62500000</v>
      </c>
      <c r="T55" s="30">
        <f>(I-Service_Fee)/12*S55</f>
        <v>390624.99999999994</v>
      </c>
      <c r="U55" s="35">
        <f t="shared" si="9"/>
        <v>0</v>
      </c>
      <c r="V55" s="34">
        <f t="shared" si="14"/>
        <v>37500000</v>
      </c>
      <c r="W55" s="30">
        <f>(I-Service_Fee)/12*V55</f>
        <v>234374.99999999997</v>
      </c>
      <c r="X55" s="35">
        <f t="shared" si="15"/>
        <v>0</v>
      </c>
      <c r="Y55" s="32"/>
      <c r="Z55" s="32">
        <f t="shared" si="21"/>
        <v>45</v>
      </c>
      <c r="AA55" s="32">
        <f t="shared" si="16"/>
        <v>1239054.5459957661</v>
      </c>
      <c r="AB55" s="32">
        <f t="shared" si="17"/>
        <v>312500</v>
      </c>
      <c r="AC55" s="32">
        <f t="shared" si="18"/>
        <v>390624.99999999994</v>
      </c>
      <c r="AD55" s="32">
        <f t="shared" si="19"/>
        <v>234374.99999999997</v>
      </c>
    </row>
    <row r="56" spans="1:30" ht="15.75" thickBot="1" x14ac:dyDescent="0.3">
      <c r="A56" s="7">
        <v>46</v>
      </c>
      <c r="B56" s="14">
        <f t="shared" si="10"/>
        <v>223303059.13505131</v>
      </c>
      <c r="C56" s="19">
        <f t="shared" si="11"/>
        <v>1698082.3754375507</v>
      </c>
      <c r="D56" s="14">
        <f t="shared" si="0"/>
        <v>1488687.0609003422</v>
      </c>
      <c r="E56" s="15">
        <f t="shared" si="1"/>
        <v>209395.31453720853</v>
      </c>
      <c r="F56" s="17">
        <f>IF(time&lt;=30,1-(1-$F$3*time/30)^(1/12),1-(1-$F$3)^(1/12))</f>
        <v>2.5350486138366879E-3</v>
      </c>
      <c r="G56" s="16">
        <f t="shared" si="2"/>
        <v>565553.28322394239</v>
      </c>
      <c r="H56" s="14">
        <f t="shared" si="3"/>
        <v>93042.941306271372</v>
      </c>
      <c r="I56" s="15">
        <f t="shared" si="4"/>
        <v>774948.59776115092</v>
      </c>
      <c r="J56" s="14">
        <f t="shared" si="5"/>
        <v>1395644.1195940708</v>
      </c>
      <c r="K56" s="21">
        <f t="shared" si="6"/>
        <v>2170592.7173552215</v>
      </c>
      <c r="M56" s="33">
        <f t="shared" si="12"/>
        <v>73303059.135051295</v>
      </c>
      <c r="N56" s="30">
        <f>(I-Service_Fee)/12*M56</f>
        <v>458144.11959407054</v>
      </c>
      <c r="O56" s="35">
        <f t="shared" si="7"/>
        <v>774948.59776115092</v>
      </c>
      <c r="P56" s="33">
        <f t="shared" si="20"/>
        <v>50000000</v>
      </c>
      <c r="Q56" s="30">
        <f>(I-Service_Fee)/12*P56</f>
        <v>312500</v>
      </c>
      <c r="R56" s="34">
        <f t="shared" si="8"/>
        <v>0</v>
      </c>
      <c r="S56" s="33">
        <f t="shared" si="13"/>
        <v>62500000</v>
      </c>
      <c r="T56" s="30">
        <f>(I-Service_Fee)/12*S56</f>
        <v>390624.99999999994</v>
      </c>
      <c r="U56" s="35">
        <f t="shared" si="9"/>
        <v>0</v>
      </c>
      <c r="V56" s="34">
        <f t="shared" si="14"/>
        <v>37500000</v>
      </c>
      <c r="W56" s="30">
        <f>(I-Service_Fee)/12*V56</f>
        <v>234374.99999999997</v>
      </c>
      <c r="X56" s="35">
        <f t="shared" si="15"/>
        <v>0</v>
      </c>
      <c r="Y56" s="32"/>
      <c r="Z56" s="32">
        <f t="shared" si="21"/>
        <v>46</v>
      </c>
      <c r="AA56" s="32">
        <f t="shared" si="16"/>
        <v>1233092.7173552215</v>
      </c>
      <c r="AB56" s="32">
        <f t="shared" si="17"/>
        <v>312500</v>
      </c>
      <c r="AC56" s="32">
        <f t="shared" si="18"/>
        <v>390624.99999999994</v>
      </c>
      <c r="AD56" s="32">
        <f t="shared" si="19"/>
        <v>234374.99999999997</v>
      </c>
    </row>
    <row r="57" spans="1:30" ht="15.75" thickBot="1" x14ac:dyDescent="0.3">
      <c r="A57" s="7">
        <v>47</v>
      </c>
      <c r="B57" s="14">
        <f t="shared" si="10"/>
        <v>222528110.53729016</v>
      </c>
      <c r="C57" s="19">
        <f t="shared" si="11"/>
        <v>1693777.654065517</v>
      </c>
      <c r="D57" s="14">
        <f t="shared" si="0"/>
        <v>1483520.7369152678</v>
      </c>
      <c r="E57" s="15">
        <f t="shared" si="1"/>
        <v>210256.91715024924</v>
      </c>
      <c r="F57" s="17">
        <f>IF(time&lt;=30,1-(1-$F$3*time/30)^(1/12),1-(1-$F$3)^(1/12))</f>
        <v>2.5350486138366879E-3</v>
      </c>
      <c r="G57" s="16">
        <f t="shared" si="2"/>
        <v>563586.56665088329</v>
      </c>
      <c r="H57" s="14">
        <f t="shared" si="3"/>
        <v>92720.046057204236</v>
      </c>
      <c r="I57" s="15">
        <f t="shared" si="4"/>
        <v>773843.48380113253</v>
      </c>
      <c r="J57" s="14">
        <f t="shared" si="5"/>
        <v>1390800.6908580635</v>
      </c>
      <c r="K57" s="21">
        <f t="shared" si="6"/>
        <v>2164644.1746591963</v>
      </c>
      <c r="M57" s="33">
        <f t="shared" si="12"/>
        <v>72528110.537290141</v>
      </c>
      <c r="N57" s="30">
        <f>(I-Service_Fee)/12*M57</f>
        <v>453300.69085806335</v>
      </c>
      <c r="O57" s="35">
        <f t="shared" si="7"/>
        <v>773843.48380113253</v>
      </c>
      <c r="P57" s="33">
        <f t="shared" si="20"/>
        <v>50000000</v>
      </c>
      <c r="Q57" s="30">
        <f>(I-Service_Fee)/12*P57</f>
        <v>312500</v>
      </c>
      <c r="R57" s="34">
        <f t="shared" si="8"/>
        <v>0</v>
      </c>
      <c r="S57" s="33">
        <f t="shared" si="13"/>
        <v>62500000</v>
      </c>
      <c r="T57" s="30">
        <f>(I-Service_Fee)/12*S57</f>
        <v>390624.99999999994</v>
      </c>
      <c r="U57" s="35">
        <f t="shared" si="9"/>
        <v>0</v>
      </c>
      <c r="V57" s="34">
        <f t="shared" si="14"/>
        <v>37500000</v>
      </c>
      <c r="W57" s="30">
        <f>(I-Service_Fee)/12*V57</f>
        <v>234374.99999999997</v>
      </c>
      <c r="X57" s="35">
        <f t="shared" si="15"/>
        <v>0</v>
      </c>
      <c r="Y57" s="32"/>
      <c r="Z57" s="32">
        <f t="shared" si="21"/>
        <v>47</v>
      </c>
      <c r="AA57" s="32">
        <f t="shared" si="16"/>
        <v>1227144.1746591958</v>
      </c>
      <c r="AB57" s="32">
        <f t="shared" si="17"/>
        <v>312500</v>
      </c>
      <c r="AC57" s="32">
        <f t="shared" si="18"/>
        <v>390624.99999999994</v>
      </c>
      <c r="AD57" s="32">
        <f t="shared" si="19"/>
        <v>234374.99999999997</v>
      </c>
    </row>
    <row r="58" spans="1:30" ht="15.75" thickBot="1" x14ac:dyDescent="0.3">
      <c r="A58" s="7">
        <v>48</v>
      </c>
      <c r="B58" s="14">
        <f t="shared" si="10"/>
        <v>221754267.05348903</v>
      </c>
      <c r="C58" s="19">
        <f t="shared" si="11"/>
        <v>1689483.8453714307</v>
      </c>
      <c r="D58" s="14">
        <f t="shared" si="0"/>
        <v>1478361.7803565937</v>
      </c>
      <c r="E58" s="15">
        <f t="shared" si="1"/>
        <v>211122.06501483708</v>
      </c>
      <c r="F58" s="17">
        <f>IF(time&lt;=30,1-(1-$F$3*time/30)^(1/12),1-(1-$F$3)^(1/12))</f>
        <v>2.5350486138366879E-3</v>
      </c>
      <c r="G58" s="16">
        <f t="shared" si="2"/>
        <v>561622.64260805189</v>
      </c>
      <c r="H58" s="14">
        <f t="shared" si="3"/>
        <v>92397.611272287089</v>
      </c>
      <c r="I58" s="15">
        <f t="shared" si="4"/>
        <v>772744.70762288896</v>
      </c>
      <c r="J58" s="14">
        <f t="shared" si="5"/>
        <v>1385964.1690843066</v>
      </c>
      <c r="K58" s="21">
        <f t="shared" si="6"/>
        <v>2158708.8767071953</v>
      </c>
      <c r="M58" s="33">
        <f t="shared" si="12"/>
        <v>71754267.053489015</v>
      </c>
      <c r="N58" s="30">
        <f>(I-Service_Fee)/12*M58</f>
        <v>448464.16908430628</v>
      </c>
      <c r="O58" s="35">
        <f t="shared" si="7"/>
        <v>772744.70762288896</v>
      </c>
      <c r="P58" s="33">
        <f t="shared" si="20"/>
        <v>50000000</v>
      </c>
      <c r="Q58" s="30">
        <f>(I-Service_Fee)/12*P58</f>
        <v>312500</v>
      </c>
      <c r="R58" s="34">
        <f t="shared" si="8"/>
        <v>0</v>
      </c>
      <c r="S58" s="33">
        <f t="shared" si="13"/>
        <v>62500000</v>
      </c>
      <c r="T58" s="30">
        <f>(I-Service_Fee)/12*S58</f>
        <v>390624.99999999994</v>
      </c>
      <c r="U58" s="35">
        <f t="shared" si="9"/>
        <v>0</v>
      </c>
      <c r="V58" s="34">
        <f t="shared" si="14"/>
        <v>37500000</v>
      </c>
      <c r="W58" s="30">
        <f>(I-Service_Fee)/12*V58</f>
        <v>234374.99999999997</v>
      </c>
      <c r="X58" s="35">
        <f t="shared" si="15"/>
        <v>0</v>
      </c>
      <c r="Y58" s="32"/>
      <c r="Z58" s="32">
        <f t="shared" si="21"/>
        <v>48</v>
      </c>
      <c r="AA58" s="32">
        <f t="shared" si="16"/>
        <v>1221208.8767071953</v>
      </c>
      <c r="AB58" s="32">
        <f t="shared" si="17"/>
        <v>312500</v>
      </c>
      <c r="AC58" s="32">
        <f t="shared" si="18"/>
        <v>390624.99999999994</v>
      </c>
      <c r="AD58" s="32">
        <f t="shared" si="19"/>
        <v>234374.99999999997</v>
      </c>
    </row>
    <row r="59" spans="1:30" ht="15.75" thickBot="1" x14ac:dyDescent="0.3">
      <c r="A59" s="7">
        <v>49</v>
      </c>
      <c r="B59" s="14">
        <f t="shared" si="10"/>
        <v>220981522.34586614</v>
      </c>
      <c r="C59" s="19">
        <f t="shared" si="11"/>
        <v>1685200.9216911225</v>
      </c>
      <c r="D59" s="14">
        <f t="shared" si="0"/>
        <v>1473210.148972441</v>
      </c>
      <c r="E59" s="15">
        <f t="shared" si="1"/>
        <v>211990.77271868149</v>
      </c>
      <c r="F59" s="17">
        <f>IF(time&lt;=30,1-(1-$F$3*time/30)^(1/12),1-(1-$F$3)^(1/12))</f>
        <v>2.5350486138366879E-3</v>
      </c>
      <c r="G59" s="16">
        <f t="shared" si="2"/>
        <v>559661.49499188235</v>
      </c>
      <c r="H59" s="14">
        <f t="shared" si="3"/>
        <v>92075.634310777576</v>
      </c>
      <c r="I59" s="15">
        <f t="shared" si="4"/>
        <v>771652.26771056384</v>
      </c>
      <c r="J59" s="14">
        <f t="shared" si="5"/>
        <v>1381134.5146616634</v>
      </c>
      <c r="K59" s="21">
        <f t="shared" si="6"/>
        <v>2152786.7823722274</v>
      </c>
      <c r="M59" s="33">
        <f t="shared" si="12"/>
        <v>70981522.345866129</v>
      </c>
      <c r="N59" s="30">
        <f>(I-Service_Fee)/12*M59</f>
        <v>443634.51466166327</v>
      </c>
      <c r="O59" s="35">
        <f t="shared" si="7"/>
        <v>771652.26771056384</v>
      </c>
      <c r="P59" s="33">
        <f t="shared" si="20"/>
        <v>50000000</v>
      </c>
      <c r="Q59" s="30">
        <f>(I-Service_Fee)/12*P59</f>
        <v>312500</v>
      </c>
      <c r="R59" s="34">
        <f t="shared" si="8"/>
        <v>0</v>
      </c>
      <c r="S59" s="33">
        <f t="shared" si="13"/>
        <v>62500000</v>
      </c>
      <c r="T59" s="30">
        <f>(I-Service_Fee)/12*S59</f>
        <v>390624.99999999994</v>
      </c>
      <c r="U59" s="35">
        <f t="shared" si="9"/>
        <v>0</v>
      </c>
      <c r="V59" s="34">
        <f t="shared" si="14"/>
        <v>37500000</v>
      </c>
      <c r="W59" s="30">
        <f>(I-Service_Fee)/12*V59</f>
        <v>234374.99999999997</v>
      </c>
      <c r="X59" s="35">
        <f t="shared" si="15"/>
        <v>0</v>
      </c>
      <c r="Y59" s="32"/>
      <c r="Z59" s="32">
        <f t="shared" si="21"/>
        <v>49</v>
      </c>
      <c r="AA59" s="32">
        <f t="shared" si="16"/>
        <v>1215286.7823722272</v>
      </c>
      <c r="AB59" s="32">
        <f t="shared" si="17"/>
        <v>312500</v>
      </c>
      <c r="AC59" s="32">
        <f t="shared" si="18"/>
        <v>390624.99999999994</v>
      </c>
      <c r="AD59" s="32">
        <f t="shared" si="19"/>
        <v>234374.99999999997</v>
      </c>
    </row>
    <row r="60" spans="1:30" ht="15.75" thickBot="1" x14ac:dyDescent="0.3">
      <c r="A60" s="7">
        <v>50</v>
      </c>
      <c r="B60" s="14">
        <f t="shared" si="10"/>
        <v>220209870.07815558</v>
      </c>
      <c r="C60" s="19">
        <f t="shared" si="11"/>
        <v>1680928.855430553</v>
      </c>
      <c r="D60" s="14">
        <f t="shared" si="0"/>
        <v>1468065.8005210373</v>
      </c>
      <c r="E60" s="15">
        <f t="shared" si="1"/>
        <v>212863.05490951566</v>
      </c>
      <c r="F60" s="17">
        <f>IF(time&lt;=30,1-(1-$F$3*time/30)^(1/12),1-(1-$F$3)^(1/12))</f>
        <v>2.5350486138366879E-3</v>
      </c>
      <c r="G60" s="16">
        <f t="shared" si="2"/>
        <v>557703.10770249995</v>
      </c>
      <c r="H60" s="14">
        <f t="shared" si="3"/>
        <v>91754.112532564832</v>
      </c>
      <c r="I60" s="15">
        <f t="shared" si="4"/>
        <v>770566.16261201561</v>
      </c>
      <c r="J60" s="14">
        <f t="shared" si="5"/>
        <v>1376311.6879884724</v>
      </c>
      <c r="K60" s="21">
        <f t="shared" si="6"/>
        <v>2146877.850600488</v>
      </c>
      <c r="M60" s="33">
        <f t="shared" si="12"/>
        <v>70209870.078155562</v>
      </c>
      <c r="N60" s="30">
        <f>(I-Service_Fee)/12*M60</f>
        <v>438811.68798847223</v>
      </c>
      <c r="O60" s="35">
        <f t="shared" si="7"/>
        <v>770566.16261201561</v>
      </c>
      <c r="P60" s="33">
        <f t="shared" si="20"/>
        <v>50000000</v>
      </c>
      <c r="Q60" s="30">
        <f>(I-Service_Fee)/12*P60</f>
        <v>312500</v>
      </c>
      <c r="R60" s="34">
        <f t="shared" si="8"/>
        <v>0</v>
      </c>
      <c r="S60" s="33">
        <f t="shared" si="13"/>
        <v>62500000</v>
      </c>
      <c r="T60" s="30">
        <f>(I-Service_Fee)/12*S60</f>
        <v>390624.99999999994</v>
      </c>
      <c r="U60" s="35">
        <f t="shared" si="9"/>
        <v>0</v>
      </c>
      <c r="V60" s="34">
        <f t="shared" si="14"/>
        <v>37500000</v>
      </c>
      <c r="W60" s="30">
        <f>(I-Service_Fee)/12*V60</f>
        <v>234374.99999999997</v>
      </c>
      <c r="X60" s="35">
        <f t="shared" si="15"/>
        <v>0</v>
      </c>
      <c r="Y60" s="32"/>
      <c r="Z60" s="32">
        <f t="shared" si="21"/>
        <v>50</v>
      </c>
      <c r="AA60" s="32">
        <f t="shared" si="16"/>
        <v>1209377.8506004878</v>
      </c>
      <c r="AB60" s="32">
        <f t="shared" si="17"/>
        <v>312500</v>
      </c>
      <c r="AC60" s="32">
        <f t="shared" si="18"/>
        <v>390624.99999999994</v>
      </c>
      <c r="AD60" s="32">
        <f t="shared" si="19"/>
        <v>234374.99999999997</v>
      </c>
    </row>
    <row r="61" spans="1:30" ht="15.75" thickBot="1" x14ac:dyDescent="0.3">
      <c r="A61" s="7">
        <v>51</v>
      </c>
      <c r="B61" s="14">
        <f t="shared" si="10"/>
        <v>219439303.91554356</v>
      </c>
      <c r="C61" s="19">
        <f t="shared" si="11"/>
        <v>1676667.6190656356</v>
      </c>
      <c r="D61" s="14">
        <f t="shared" si="0"/>
        <v>1462928.6927702904</v>
      </c>
      <c r="E61" s="15">
        <f t="shared" si="1"/>
        <v>213738.92629534518</v>
      </c>
      <c r="F61" s="17">
        <f>IF(time&lt;=30,1-(1-$F$3*time/30)^(1/12),1-(1-$F$3)^(1/12))</f>
        <v>2.5350486138366879E-3</v>
      </c>
      <c r="G61" s="16">
        <f t="shared" si="2"/>
        <v>555747.46464355837</v>
      </c>
      <c r="H61" s="14">
        <f t="shared" si="3"/>
        <v>91433.043298143151</v>
      </c>
      <c r="I61" s="15">
        <f t="shared" si="4"/>
        <v>769486.39093890355</v>
      </c>
      <c r="J61" s="14">
        <f t="shared" si="5"/>
        <v>1371495.6494721472</v>
      </c>
      <c r="K61" s="21">
        <f t="shared" si="6"/>
        <v>2140982.0404110509</v>
      </c>
      <c r="M61" s="33">
        <f t="shared" si="12"/>
        <v>69439303.915543541</v>
      </c>
      <c r="N61" s="30">
        <f>(I-Service_Fee)/12*M61</f>
        <v>433995.64947214711</v>
      </c>
      <c r="O61" s="35">
        <f t="shared" si="7"/>
        <v>769486.39093890355</v>
      </c>
      <c r="P61" s="33">
        <f t="shared" si="20"/>
        <v>50000000</v>
      </c>
      <c r="Q61" s="30">
        <f>(I-Service_Fee)/12*P61</f>
        <v>312500</v>
      </c>
      <c r="R61" s="34">
        <f t="shared" si="8"/>
        <v>0</v>
      </c>
      <c r="S61" s="33">
        <f t="shared" si="13"/>
        <v>62500000</v>
      </c>
      <c r="T61" s="30">
        <f>(I-Service_Fee)/12*S61</f>
        <v>390624.99999999994</v>
      </c>
      <c r="U61" s="35">
        <f t="shared" si="9"/>
        <v>0</v>
      </c>
      <c r="V61" s="34">
        <f t="shared" si="14"/>
        <v>37500000</v>
      </c>
      <c r="W61" s="30">
        <f>(I-Service_Fee)/12*V61</f>
        <v>234374.99999999997</v>
      </c>
      <c r="X61" s="35">
        <f t="shared" si="15"/>
        <v>0</v>
      </c>
      <c r="Y61" s="32"/>
      <c r="Z61" s="32">
        <f t="shared" si="21"/>
        <v>51</v>
      </c>
      <c r="AA61" s="32">
        <f t="shared" si="16"/>
        <v>1203482.0404110507</v>
      </c>
      <c r="AB61" s="32">
        <f t="shared" si="17"/>
        <v>312500</v>
      </c>
      <c r="AC61" s="32">
        <f t="shared" si="18"/>
        <v>390624.99999999994</v>
      </c>
      <c r="AD61" s="32">
        <f t="shared" si="19"/>
        <v>234374.99999999997</v>
      </c>
    </row>
    <row r="62" spans="1:30" ht="15.75" thickBot="1" x14ac:dyDescent="0.3">
      <c r="A62" s="7">
        <v>52</v>
      </c>
      <c r="B62" s="14">
        <f t="shared" si="10"/>
        <v>218669817.52460465</v>
      </c>
      <c r="C62" s="19">
        <f t="shared" si="11"/>
        <v>1672417.1851420586</v>
      </c>
      <c r="D62" s="14">
        <f t="shared" si="0"/>
        <v>1457798.7834973645</v>
      </c>
      <c r="E62" s="15">
        <f t="shared" si="1"/>
        <v>214618.40164469415</v>
      </c>
      <c r="F62" s="17">
        <f>IF(time&lt;=30,1-(1-$F$3*time/30)^(1/12),1-(1-$F$3)^(1/12))</f>
        <v>2.5350486138366879E-3</v>
      </c>
      <c r="G62" s="16">
        <f t="shared" si="2"/>
        <v>553794.54972207721</v>
      </c>
      <c r="H62" s="14">
        <f t="shared" si="3"/>
        <v>91112.423968585266</v>
      </c>
      <c r="I62" s="15">
        <f t="shared" si="4"/>
        <v>768412.95136677136</v>
      </c>
      <c r="J62" s="14">
        <f t="shared" si="5"/>
        <v>1366686.3595287793</v>
      </c>
      <c r="K62" s="21">
        <f t="shared" si="6"/>
        <v>2135099.3108955505</v>
      </c>
      <c r="M62" s="33">
        <f t="shared" si="12"/>
        <v>68669817.524604633</v>
      </c>
      <c r="N62" s="30">
        <f>(I-Service_Fee)/12*M62</f>
        <v>429186.35952877894</v>
      </c>
      <c r="O62" s="35">
        <f t="shared" si="7"/>
        <v>768412.95136677136</v>
      </c>
      <c r="P62" s="33">
        <f t="shared" si="20"/>
        <v>50000000</v>
      </c>
      <c r="Q62" s="30">
        <f>(I-Service_Fee)/12*P62</f>
        <v>312500</v>
      </c>
      <c r="R62" s="34">
        <f t="shared" si="8"/>
        <v>0</v>
      </c>
      <c r="S62" s="33">
        <f t="shared" si="13"/>
        <v>62500000</v>
      </c>
      <c r="T62" s="30">
        <f>(I-Service_Fee)/12*S62</f>
        <v>390624.99999999994</v>
      </c>
      <c r="U62" s="35">
        <f t="shared" si="9"/>
        <v>0</v>
      </c>
      <c r="V62" s="34">
        <f t="shared" si="14"/>
        <v>37500000</v>
      </c>
      <c r="W62" s="30">
        <f>(I-Service_Fee)/12*V62</f>
        <v>234374.99999999997</v>
      </c>
      <c r="X62" s="35">
        <f t="shared" si="15"/>
        <v>0</v>
      </c>
      <c r="Y62" s="32"/>
      <c r="Z62" s="32">
        <f t="shared" si="21"/>
        <v>52</v>
      </c>
      <c r="AA62" s="32">
        <f t="shared" si="16"/>
        <v>1197599.3108955503</v>
      </c>
      <c r="AB62" s="32">
        <f t="shared" si="17"/>
        <v>312500</v>
      </c>
      <c r="AC62" s="32">
        <f t="shared" si="18"/>
        <v>390624.99999999994</v>
      </c>
      <c r="AD62" s="32">
        <f t="shared" si="19"/>
        <v>234374.99999999997</v>
      </c>
    </row>
    <row r="63" spans="1:30" ht="15.75" thickBot="1" x14ac:dyDescent="0.3">
      <c r="A63" s="7">
        <v>53</v>
      </c>
      <c r="B63" s="14">
        <f t="shared" si="10"/>
        <v>217901404.57323787</v>
      </c>
      <c r="C63" s="19">
        <f t="shared" si="11"/>
        <v>1668177.5262751074</v>
      </c>
      <c r="D63" s="14">
        <f t="shared" si="0"/>
        <v>1452676.0304882526</v>
      </c>
      <c r="E63" s="15">
        <f t="shared" si="1"/>
        <v>215501.49578685476</v>
      </c>
      <c r="F63" s="17">
        <f>IF(time&lt;=30,1-(1-$F$3*time/30)^(1/12),1-(1-$F$3)^(1/12))</f>
        <v>2.5350486138366879E-3</v>
      </c>
      <c r="G63" s="16">
        <f t="shared" si="2"/>
        <v>551844.34684827982</v>
      </c>
      <c r="H63" s="14">
        <f t="shared" si="3"/>
        <v>90792.251905515775</v>
      </c>
      <c r="I63" s="15">
        <f t="shared" si="4"/>
        <v>767345.84263513458</v>
      </c>
      <c r="J63" s="14">
        <f t="shared" si="5"/>
        <v>1361883.7785827368</v>
      </c>
      <c r="K63" s="21">
        <f t="shared" si="6"/>
        <v>2129229.6212178716</v>
      </c>
      <c r="M63" s="33">
        <f t="shared" si="12"/>
        <v>67901404.573237866</v>
      </c>
      <c r="N63" s="30">
        <f>(I-Service_Fee)/12*M63</f>
        <v>424383.77858273662</v>
      </c>
      <c r="O63" s="35">
        <f t="shared" si="7"/>
        <v>767345.84263513458</v>
      </c>
      <c r="P63" s="33">
        <f t="shared" si="20"/>
        <v>50000000</v>
      </c>
      <c r="Q63" s="30">
        <f>(I-Service_Fee)/12*P63</f>
        <v>312500</v>
      </c>
      <c r="R63" s="34">
        <f t="shared" si="8"/>
        <v>0</v>
      </c>
      <c r="S63" s="33">
        <f t="shared" si="13"/>
        <v>62500000</v>
      </c>
      <c r="T63" s="30">
        <f>(I-Service_Fee)/12*S63</f>
        <v>390624.99999999994</v>
      </c>
      <c r="U63" s="35">
        <f t="shared" si="9"/>
        <v>0</v>
      </c>
      <c r="V63" s="34">
        <f t="shared" si="14"/>
        <v>37500000</v>
      </c>
      <c r="W63" s="30">
        <f>(I-Service_Fee)/12*V63</f>
        <v>234374.99999999997</v>
      </c>
      <c r="X63" s="35">
        <f t="shared" si="15"/>
        <v>0</v>
      </c>
      <c r="Y63" s="32"/>
      <c r="Z63" s="32">
        <f t="shared" si="21"/>
        <v>53</v>
      </c>
      <c r="AA63" s="32">
        <f t="shared" si="16"/>
        <v>1191729.6212178711</v>
      </c>
      <c r="AB63" s="32">
        <f t="shared" si="17"/>
        <v>312500</v>
      </c>
      <c r="AC63" s="32">
        <f t="shared" si="18"/>
        <v>390624.99999999994</v>
      </c>
      <c r="AD63" s="32">
        <f t="shared" si="19"/>
        <v>234374.99999999997</v>
      </c>
    </row>
    <row r="64" spans="1:30" ht="15.75" thickBot="1" x14ac:dyDescent="0.3">
      <c r="A64" s="7">
        <v>54</v>
      </c>
      <c r="B64" s="14">
        <f t="shared" si="10"/>
        <v>217134058.73060274</v>
      </c>
      <c r="C64" s="19">
        <f t="shared" si="11"/>
        <v>1663948.6151494901</v>
      </c>
      <c r="D64" s="14">
        <f t="shared" si="0"/>
        <v>1447560.3915373518</v>
      </c>
      <c r="E64" s="15">
        <f t="shared" si="1"/>
        <v>216388.2236121383</v>
      </c>
      <c r="F64" s="17">
        <f>IF(time&lt;=30,1-(1-$F$3*time/30)^(1/12),1-(1-$F$3)^(1/12))</f>
        <v>2.5350486138366879E-3</v>
      </c>
      <c r="G64" s="16">
        <f t="shared" si="2"/>
        <v>549896.83993542998</v>
      </c>
      <c r="H64" s="14">
        <f t="shared" si="3"/>
        <v>90472.524471084471</v>
      </c>
      <c r="I64" s="15">
        <f t="shared" si="4"/>
        <v>766285.06354756828</v>
      </c>
      <c r="J64" s="14">
        <f t="shared" si="5"/>
        <v>1357087.8670662674</v>
      </c>
      <c r="K64" s="21">
        <f t="shared" si="6"/>
        <v>2123372.9306138358</v>
      </c>
      <c r="M64" s="33">
        <f t="shared" si="12"/>
        <v>67134058.730602726</v>
      </c>
      <c r="N64" s="30">
        <f>(I-Service_Fee)/12*M64</f>
        <v>419587.867066267</v>
      </c>
      <c r="O64" s="35">
        <f t="shared" si="7"/>
        <v>766285.06354756828</v>
      </c>
      <c r="P64" s="33">
        <f t="shared" si="20"/>
        <v>50000000</v>
      </c>
      <c r="Q64" s="30">
        <f>(I-Service_Fee)/12*P64</f>
        <v>312500</v>
      </c>
      <c r="R64" s="34">
        <f t="shared" si="8"/>
        <v>0</v>
      </c>
      <c r="S64" s="33">
        <f t="shared" si="13"/>
        <v>62500000</v>
      </c>
      <c r="T64" s="30">
        <f>(I-Service_Fee)/12*S64</f>
        <v>390624.99999999994</v>
      </c>
      <c r="U64" s="35">
        <f t="shared" si="9"/>
        <v>0</v>
      </c>
      <c r="V64" s="34">
        <f t="shared" si="14"/>
        <v>37500000</v>
      </c>
      <c r="W64" s="30">
        <f>(I-Service_Fee)/12*V64</f>
        <v>234374.99999999997</v>
      </c>
      <c r="X64" s="35">
        <f t="shared" si="15"/>
        <v>0</v>
      </c>
      <c r="Y64" s="32"/>
      <c r="Z64" s="32">
        <f t="shared" si="21"/>
        <v>54</v>
      </c>
      <c r="AA64" s="32">
        <f t="shared" si="16"/>
        <v>1185872.9306138353</v>
      </c>
      <c r="AB64" s="32">
        <f t="shared" si="17"/>
        <v>312500</v>
      </c>
      <c r="AC64" s="32">
        <f t="shared" si="18"/>
        <v>390624.99999999994</v>
      </c>
      <c r="AD64" s="32">
        <f t="shared" si="19"/>
        <v>234374.99999999997</v>
      </c>
    </row>
    <row r="65" spans="1:30" ht="15.75" thickBot="1" x14ac:dyDescent="0.3">
      <c r="A65" s="7">
        <v>55</v>
      </c>
      <c r="B65" s="14">
        <f t="shared" si="10"/>
        <v>216367773.66705516</v>
      </c>
      <c r="C65" s="19">
        <f t="shared" si="11"/>
        <v>1659730.4245191598</v>
      </c>
      <c r="D65" s="14">
        <f t="shared" si="0"/>
        <v>1442451.8244470344</v>
      </c>
      <c r="E65" s="15">
        <f t="shared" si="1"/>
        <v>217278.60007212544</v>
      </c>
      <c r="F65" s="17">
        <f>IF(time&lt;=30,1-(1-$F$3*time/30)^(1/12),1-(1-$F$3)^(1/12))</f>
        <v>2.5350486138366879E-3</v>
      </c>
      <c r="G65" s="16">
        <f t="shared" si="2"/>
        <v>547952.01289966924</v>
      </c>
      <c r="H65" s="14">
        <f t="shared" si="3"/>
        <v>90153.239027939664</v>
      </c>
      <c r="I65" s="15">
        <f t="shared" si="4"/>
        <v>765230.61297179468</v>
      </c>
      <c r="J65" s="14">
        <f t="shared" si="5"/>
        <v>1352298.5854190947</v>
      </c>
      <c r="K65" s="21">
        <f t="shared" si="6"/>
        <v>2117529.1983908894</v>
      </c>
      <c r="M65" s="33">
        <f t="shared" si="12"/>
        <v>66367773.66705516</v>
      </c>
      <c r="N65" s="30">
        <f>(I-Service_Fee)/12*M65</f>
        <v>414798.58541909471</v>
      </c>
      <c r="O65" s="35">
        <f t="shared" si="7"/>
        <v>765230.61297179468</v>
      </c>
      <c r="P65" s="33">
        <f t="shared" si="20"/>
        <v>50000000</v>
      </c>
      <c r="Q65" s="30">
        <f>(I-Service_Fee)/12*P65</f>
        <v>312500</v>
      </c>
      <c r="R65" s="34">
        <f t="shared" si="8"/>
        <v>0</v>
      </c>
      <c r="S65" s="33">
        <f t="shared" si="13"/>
        <v>62500000</v>
      </c>
      <c r="T65" s="30">
        <f>(I-Service_Fee)/12*S65</f>
        <v>390624.99999999994</v>
      </c>
      <c r="U65" s="35">
        <f t="shared" si="9"/>
        <v>0</v>
      </c>
      <c r="V65" s="34">
        <f t="shared" si="14"/>
        <v>37500000</v>
      </c>
      <c r="W65" s="30">
        <f>(I-Service_Fee)/12*V65</f>
        <v>234374.99999999997</v>
      </c>
      <c r="X65" s="35">
        <f t="shared" si="15"/>
        <v>0</v>
      </c>
      <c r="Y65" s="32"/>
      <c r="Z65" s="32">
        <f t="shared" si="21"/>
        <v>55</v>
      </c>
      <c r="AA65" s="32">
        <f t="shared" si="16"/>
        <v>1180029.1983908894</v>
      </c>
      <c r="AB65" s="32">
        <f t="shared" si="17"/>
        <v>312500</v>
      </c>
      <c r="AC65" s="32">
        <f t="shared" si="18"/>
        <v>390624.99999999994</v>
      </c>
      <c r="AD65" s="32">
        <f t="shared" si="19"/>
        <v>234374.99999999997</v>
      </c>
    </row>
    <row r="66" spans="1:30" ht="15.75" thickBot="1" x14ac:dyDescent="0.3">
      <c r="A66" s="7">
        <v>56</v>
      </c>
      <c r="B66" s="14">
        <f t="shared" si="10"/>
        <v>215602543.05408338</v>
      </c>
      <c r="C66" s="19">
        <f t="shared" si="11"/>
        <v>1655522.9272071405</v>
      </c>
      <c r="D66" s="14">
        <f t="shared" si="0"/>
        <v>1437350.2870272226</v>
      </c>
      <c r="E66" s="15">
        <f t="shared" si="1"/>
        <v>218172.64017991791</v>
      </c>
      <c r="F66" s="17">
        <f>IF(time&lt;=30,1-(1-$F$3*time/30)^(1/12),1-(1-$F$3)^(1/12))</f>
        <v>2.5350486138366879E-3</v>
      </c>
      <c r="G66" s="16">
        <f t="shared" si="2"/>
        <v>546009.84965985361</v>
      </c>
      <c r="H66" s="14">
        <f t="shared" si="3"/>
        <v>89834.392939201396</v>
      </c>
      <c r="I66" s="15">
        <f t="shared" si="4"/>
        <v>764182.48983977153</v>
      </c>
      <c r="J66" s="14">
        <f t="shared" si="5"/>
        <v>1347515.8940880212</v>
      </c>
      <c r="K66" s="21">
        <f t="shared" si="6"/>
        <v>2111698.3839277928</v>
      </c>
      <c r="M66" s="33">
        <f t="shared" si="12"/>
        <v>65602543.054083362</v>
      </c>
      <c r="N66" s="30">
        <f>(I-Service_Fee)/12*M66</f>
        <v>410015.89408802096</v>
      </c>
      <c r="O66" s="35">
        <f t="shared" si="7"/>
        <v>764182.48983977153</v>
      </c>
      <c r="P66" s="33">
        <f t="shared" si="20"/>
        <v>50000000</v>
      </c>
      <c r="Q66" s="30">
        <f>(I-Service_Fee)/12*P66</f>
        <v>312500</v>
      </c>
      <c r="R66" s="34">
        <f t="shared" si="8"/>
        <v>0</v>
      </c>
      <c r="S66" s="33">
        <f t="shared" si="13"/>
        <v>62500000</v>
      </c>
      <c r="T66" s="30">
        <f>(I-Service_Fee)/12*S66</f>
        <v>390624.99999999994</v>
      </c>
      <c r="U66" s="35">
        <f t="shared" si="9"/>
        <v>0</v>
      </c>
      <c r="V66" s="34">
        <f t="shared" si="14"/>
        <v>37500000</v>
      </c>
      <c r="W66" s="30">
        <f>(I-Service_Fee)/12*V66</f>
        <v>234374.99999999997</v>
      </c>
      <c r="X66" s="35">
        <f t="shared" si="15"/>
        <v>0</v>
      </c>
      <c r="Y66" s="32"/>
      <c r="Z66" s="32">
        <f t="shared" si="21"/>
        <v>56</v>
      </c>
      <c r="AA66" s="32">
        <f t="shared" si="16"/>
        <v>1174198.3839277925</v>
      </c>
      <c r="AB66" s="32">
        <f t="shared" si="17"/>
        <v>312500</v>
      </c>
      <c r="AC66" s="32">
        <f t="shared" si="18"/>
        <v>390624.99999999994</v>
      </c>
      <c r="AD66" s="32">
        <f t="shared" si="19"/>
        <v>234374.99999999997</v>
      </c>
    </row>
    <row r="67" spans="1:30" ht="15.75" thickBot="1" x14ac:dyDescent="0.3">
      <c r="A67" s="7">
        <v>57</v>
      </c>
      <c r="B67" s="14">
        <f t="shared" si="10"/>
        <v>214838360.56424361</v>
      </c>
      <c r="C67" s="19">
        <f t="shared" si="11"/>
        <v>1651326.096105349</v>
      </c>
      <c r="D67" s="14">
        <f t="shared" si="0"/>
        <v>1432255.7370949576</v>
      </c>
      <c r="E67" s="15">
        <f t="shared" si="1"/>
        <v>219070.3590103914</v>
      </c>
      <c r="F67" s="17">
        <f>IF(time&lt;=30,1-(1-$F$3*time/30)^(1/12),1-(1-$F$3)^(1/12))</f>
        <v>2.5350486138366879E-3</v>
      </c>
      <c r="G67" s="16">
        <f t="shared" si="2"/>
        <v>544070.33413739037</v>
      </c>
      <c r="H67" s="14">
        <f t="shared" si="3"/>
        <v>89515.983568434836</v>
      </c>
      <c r="I67" s="15">
        <f t="shared" si="4"/>
        <v>763140.69314778177</v>
      </c>
      <c r="J67" s="14">
        <f t="shared" si="5"/>
        <v>1342739.7535265228</v>
      </c>
      <c r="K67" s="21">
        <f t="shared" si="6"/>
        <v>2105880.4466743045</v>
      </c>
      <c r="M67" s="33">
        <f t="shared" si="12"/>
        <v>64838360.564243592</v>
      </c>
      <c r="N67" s="30">
        <f>(I-Service_Fee)/12*M67</f>
        <v>405239.75352652243</v>
      </c>
      <c r="O67" s="35">
        <f t="shared" si="7"/>
        <v>763140.69314778177</v>
      </c>
      <c r="P67" s="33">
        <f t="shared" si="20"/>
        <v>50000000</v>
      </c>
      <c r="Q67" s="30">
        <f>(I-Service_Fee)/12*P67</f>
        <v>312500</v>
      </c>
      <c r="R67" s="34">
        <f t="shared" si="8"/>
        <v>0</v>
      </c>
      <c r="S67" s="33">
        <f t="shared" si="13"/>
        <v>62500000</v>
      </c>
      <c r="T67" s="30">
        <f>(I-Service_Fee)/12*S67</f>
        <v>390624.99999999994</v>
      </c>
      <c r="U67" s="35">
        <f t="shared" si="9"/>
        <v>0</v>
      </c>
      <c r="V67" s="34">
        <f t="shared" si="14"/>
        <v>37500000</v>
      </c>
      <c r="W67" s="30">
        <f>(I-Service_Fee)/12*V67</f>
        <v>234374.99999999997</v>
      </c>
      <c r="X67" s="35">
        <f t="shared" si="15"/>
        <v>0</v>
      </c>
      <c r="Y67" s="32"/>
      <c r="Z67" s="32">
        <f t="shared" si="21"/>
        <v>57</v>
      </c>
      <c r="AA67" s="32">
        <f t="shared" si="16"/>
        <v>1168380.4466743041</v>
      </c>
      <c r="AB67" s="32">
        <f t="shared" si="17"/>
        <v>312500</v>
      </c>
      <c r="AC67" s="32">
        <f t="shared" si="18"/>
        <v>390624.99999999994</v>
      </c>
      <c r="AD67" s="32">
        <f t="shared" si="19"/>
        <v>234374.99999999997</v>
      </c>
    </row>
    <row r="68" spans="1:30" ht="15.75" thickBot="1" x14ac:dyDescent="0.3">
      <c r="A68" s="7">
        <v>58</v>
      </c>
      <c r="B68" s="14">
        <f t="shared" si="10"/>
        <v>214075219.87109584</v>
      </c>
      <c r="C68" s="19">
        <f t="shared" si="11"/>
        <v>1647139.9041744249</v>
      </c>
      <c r="D68" s="14">
        <f t="shared" si="0"/>
        <v>1427168.1324739724</v>
      </c>
      <c r="E68" s="15">
        <f t="shared" si="1"/>
        <v>219971.77170045255</v>
      </c>
      <c r="F68" s="17">
        <f>IF(time&lt;=30,1-(1-$F$3*time/30)^(1/12),1-(1-$F$3)^(1/12))</f>
        <v>2.5350486138366879E-3</v>
      </c>
      <c r="G68" s="16">
        <f t="shared" si="2"/>
        <v>542133.45025607327</v>
      </c>
      <c r="H68" s="14">
        <f t="shared" si="3"/>
        <v>89198.008279623275</v>
      </c>
      <c r="I68" s="15">
        <f t="shared" si="4"/>
        <v>762105.22195652581</v>
      </c>
      <c r="J68" s="14">
        <f t="shared" si="5"/>
        <v>1337970.1241943492</v>
      </c>
      <c r="K68" s="21">
        <f t="shared" si="6"/>
        <v>2100075.3461508751</v>
      </c>
      <c r="M68" s="33">
        <f t="shared" si="12"/>
        <v>64075219.871095814</v>
      </c>
      <c r="N68" s="30">
        <f>(I-Service_Fee)/12*M68</f>
        <v>400470.12419434881</v>
      </c>
      <c r="O68" s="35">
        <f t="shared" si="7"/>
        <v>762105.22195652581</v>
      </c>
      <c r="P68" s="33">
        <f t="shared" si="20"/>
        <v>50000000</v>
      </c>
      <c r="Q68" s="30">
        <f>(I-Service_Fee)/12*P68</f>
        <v>312500</v>
      </c>
      <c r="R68" s="34">
        <f t="shared" si="8"/>
        <v>0</v>
      </c>
      <c r="S68" s="33">
        <f t="shared" si="13"/>
        <v>62500000</v>
      </c>
      <c r="T68" s="30">
        <f>(I-Service_Fee)/12*S68</f>
        <v>390624.99999999994</v>
      </c>
      <c r="U68" s="35">
        <f t="shared" si="9"/>
        <v>0</v>
      </c>
      <c r="V68" s="34">
        <f t="shared" si="14"/>
        <v>37500000</v>
      </c>
      <c r="W68" s="30">
        <f>(I-Service_Fee)/12*V68</f>
        <v>234374.99999999997</v>
      </c>
      <c r="X68" s="35">
        <f t="shared" si="15"/>
        <v>0</v>
      </c>
      <c r="Y68" s="32"/>
      <c r="Z68" s="32">
        <f t="shared" si="21"/>
        <v>58</v>
      </c>
      <c r="AA68" s="32">
        <f t="shared" si="16"/>
        <v>1162575.3461508746</v>
      </c>
      <c r="AB68" s="32">
        <f t="shared" si="17"/>
        <v>312500</v>
      </c>
      <c r="AC68" s="32">
        <f t="shared" si="18"/>
        <v>390624.99999999994</v>
      </c>
      <c r="AD68" s="32">
        <f t="shared" si="19"/>
        <v>234374.99999999997</v>
      </c>
    </row>
    <row r="69" spans="1:30" ht="15.75" thickBot="1" x14ac:dyDescent="0.3">
      <c r="A69" s="7">
        <v>59</v>
      </c>
      <c r="B69" s="14">
        <f t="shared" si="10"/>
        <v>213313114.64913931</v>
      </c>
      <c r="C69" s="19">
        <f t="shared" si="11"/>
        <v>1642964.3244435522</v>
      </c>
      <c r="D69" s="14">
        <f t="shared" si="0"/>
        <v>1422087.4309942622</v>
      </c>
      <c r="E69" s="15">
        <f t="shared" si="1"/>
        <v>220876.89344928996</v>
      </c>
      <c r="F69" s="17">
        <f>IF(time&lt;=30,1-(1-$F$3*time/30)^(1/12),1-(1-$F$3)^(1/12))</f>
        <v>2.5350486138366879E-3</v>
      </c>
      <c r="G69" s="16">
        <f t="shared" si="2"/>
        <v>540199.18194191996</v>
      </c>
      <c r="H69" s="14">
        <f t="shared" si="3"/>
        <v>88880.464437141374</v>
      </c>
      <c r="I69" s="15">
        <f t="shared" si="4"/>
        <v>761076.07539120992</v>
      </c>
      <c r="J69" s="14">
        <f t="shared" si="5"/>
        <v>1333206.9665571209</v>
      </c>
      <c r="K69" s="21">
        <f t="shared" si="6"/>
        <v>2094283.0419483308</v>
      </c>
      <c r="M69" s="33">
        <f t="shared" si="12"/>
        <v>63313114.649139285</v>
      </c>
      <c r="N69" s="30">
        <f>(I-Service_Fee)/12*M69</f>
        <v>395706.9665571205</v>
      </c>
      <c r="O69" s="35">
        <f t="shared" si="7"/>
        <v>761076.07539120992</v>
      </c>
      <c r="P69" s="33">
        <f t="shared" si="20"/>
        <v>50000000</v>
      </c>
      <c r="Q69" s="30">
        <f>(I-Service_Fee)/12*P69</f>
        <v>312500</v>
      </c>
      <c r="R69" s="34">
        <f t="shared" si="8"/>
        <v>0</v>
      </c>
      <c r="S69" s="33">
        <f t="shared" si="13"/>
        <v>62500000</v>
      </c>
      <c r="T69" s="30">
        <f>(I-Service_Fee)/12*S69</f>
        <v>390624.99999999994</v>
      </c>
      <c r="U69" s="35">
        <f t="shared" si="9"/>
        <v>0</v>
      </c>
      <c r="V69" s="34">
        <f t="shared" si="14"/>
        <v>37500000</v>
      </c>
      <c r="W69" s="30">
        <f>(I-Service_Fee)/12*V69</f>
        <v>234374.99999999997</v>
      </c>
      <c r="X69" s="35">
        <f t="shared" si="15"/>
        <v>0</v>
      </c>
      <c r="Y69" s="32"/>
      <c r="Z69" s="32">
        <f t="shared" si="21"/>
        <v>59</v>
      </c>
      <c r="AA69" s="32">
        <f t="shared" si="16"/>
        <v>1156783.0419483304</v>
      </c>
      <c r="AB69" s="32">
        <f t="shared" si="17"/>
        <v>312500</v>
      </c>
      <c r="AC69" s="32">
        <f t="shared" si="18"/>
        <v>390624.99999999994</v>
      </c>
      <c r="AD69" s="32">
        <f t="shared" si="19"/>
        <v>234374.99999999997</v>
      </c>
    </row>
    <row r="70" spans="1:30" ht="15.75" thickBot="1" x14ac:dyDescent="0.3">
      <c r="A70" s="7">
        <v>60</v>
      </c>
      <c r="B70" s="14">
        <f t="shared" si="10"/>
        <v>212552038.57374811</v>
      </c>
      <c r="C70" s="19">
        <f t="shared" si="11"/>
        <v>1638799.3300102886</v>
      </c>
      <c r="D70" s="14">
        <f t="shared" si="0"/>
        <v>1417013.5904916541</v>
      </c>
      <c r="E70" s="15">
        <f t="shared" si="1"/>
        <v>221785.73951863451</v>
      </c>
      <c r="F70" s="17">
        <f>IF(time&lt;=30,1-(1-$F$3*time/30)^(1/12),1-(1-$F$3)^(1/12))</f>
        <v>2.5350486138366879E-3</v>
      </c>
      <c r="G70" s="16">
        <f t="shared" si="2"/>
        <v>538267.51312300691</v>
      </c>
      <c r="H70" s="14">
        <f t="shared" si="3"/>
        <v>88563.349405728382</v>
      </c>
      <c r="I70" s="15">
        <f t="shared" si="4"/>
        <v>760053.25264164142</v>
      </c>
      <c r="J70" s="14">
        <f t="shared" si="5"/>
        <v>1328450.2410859258</v>
      </c>
      <c r="K70" s="21">
        <f t="shared" si="6"/>
        <v>2088503.4937275671</v>
      </c>
      <c r="M70" s="33">
        <f t="shared" si="12"/>
        <v>62552038.573748074</v>
      </c>
      <c r="N70" s="30">
        <f>(I-Service_Fee)/12*M70</f>
        <v>390950.24108592543</v>
      </c>
      <c r="O70" s="35">
        <f t="shared" si="7"/>
        <v>760053.25264164142</v>
      </c>
      <c r="P70" s="33">
        <f t="shared" si="20"/>
        <v>50000000</v>
      </c>
      <c r="Q70" s="30">
        <f>(I-Service_Fee)/12*P70</f>
        <v>312500</v>
      </c>
      <c r="R70" s="34">
        <f t="shared" si="8"/>
        <v>0</v>
      </c>
      <c r="S70" s="33">
        <f t="shared" si="13"/>
        <v>62500000</v>
      </c>
      <c r="T70" s="30">
        <f>(I-Service_Fee)/12*S70</f>
        <v>390624.99999999994</v>
      </c>
      <c r="U70" s="35">
        <f t="shared" si="9"/>
        <v>0</v>
      </c>
      <c r="V70" s="34">
        <f t="shared" si="14"/>
        <v>37500000</v>
      </c>
      <c r="W70" s="30">
        <f>(I-Service_Fee)/12*V70</f>
        <v>234374.99999999997</v>
      </c>
      <c r="X70" s="35">
        <f t="shared" si="15"/>
        <v>0</v>
      </c>
      <c r="Y70" s="32"/>
      <c r="Z70" s="32">
        <f t="shared" si="21"/>
        <v>60</v>
      </c>
      <c r="AA70" s="32">
        <f t="shared" si="16"/>
        <v>1151003.4937275669</v>
      </c>
      <c r="AB70" s="32">
        <f t="shared" si="17"/>
        <v>312500</v>
      </c>
      <c r="AC70" s="32">
        <f t="shared" si="18"/>
        <v>390624.99999999994</v>
      </c>
      <c r="AD70" s="32">
        <f t="shared" si="19"/>
        <v>234374.99999999997</v>
      </c>
    </row>
    <row r="71" spans="1:30" ht="15.75" thickBot="1" x14ac:dyDescent="0.3">
      <c r="A71" s="7">
        <v>61</v>
      </c>
      <c r="B71" s="14">
        <f t="shared" si="10"/>
        <v>211791985.32110646</v>
      </c>
      <c r="C71" s="19">
        <f t="shared" si="11"/>
        <v>1634644.8940403895</v>
      </c>
      <c r="D71" s="14">
        <f t="shared" si="0"/>
        <v>1411946.5688073765</v>
      </c>
      <c r="E71" s="15">
        <f t="shared" si="1"/>
        <v>222698.3252330129</v>
      </c>
      <c r="F71" s="17">
        <f>IF(time&lt;=30,1-(1-$F$3*time/30)^(1/12),1-(1-$F$3)^(1/12))</f>
        <v>2.5350486138366879E-3</v>
      </c>
      <c r="G71" s="16">
        <f t="shared" si="2"/>
        <v>536338.42772930535</v>
      </c>
      <c r="H71" s="14">
        <f t="shared" si="3"/>
        <v>88246.660550461034</v>
      </c>
      <c r="I71" s="15">
        <f t="shared" si="4"/>
        <v>759036.75296231825</v>
      </c>
      <c r="J71" s="14">
        <f t="shared" si="5"/>
        <v>1323699.9082569154</v>
      </c>
      <c r="K71" s="21">
        <f t="shared" si="6"/>
        <v>2082736.6612192336</v>
      </c>
      <c r="M71" s="33">
        <f t="shared" si="12"/>
        <v>61791985.321106434</v>
      </c>
      <c r="N71" s="30">
        <f>(I-Service_Fee)/12*M71</f>
        <v>386199.90825691517</v>
      </c>
      <c r="O71" s="35">
        <f t="shared" si="7"/>
        <v>759036.75296231825</v>
      </c>
      <c r="P71" s="33">
        <f t="shared" si="20"/>
        <v>50000000</v>
      </c>
      <c r="Q71" s="30">
        <f>(I-Service_Fee)/12*P71</f>
        <v>312500</v>
      </c>
      <c r="R71" s="34">
        <f t="shared" si="8"/>
        <v>0</v>
      </c>
      <c r="S71" s="33">
        <f t="shared" si="13"/>
        <v>62500000</v>
      </c>
      <c r="T71" s="30">
        <f>(I-Service_Fee)/12*S71</f>
        <v>390624.99999999994</v>
      </c>
      <c r="U71" s="35">
        <f t="shared" si="9"/>
        <v>0</v>
      </c>
      <c r="V71" s="34">
        <f t="shared" si="14"/>
        <v>37500000</v>
      </c>
      <c r="W71" s="30">
        <f>(I-Service_Fee)/12*V71</f>
        <v>234374.99999999997</v>
      </c>
      <c r="X71" s="35">
        <f t="shared" si="15"/>
        <v>0</v>
      </c>
      <c r="Y71" s="32"/>
      <c r="Z71" s="32">
        <f t="shared" si="21"/>
        <v>61</v>
      </c>
      <c r="AA71" s="32">
        <f t="shared" si="16"/>
        <v>1145236.6612192334</v>
      </c>
      <c r="AB71" s="32">
        <f t="shared" si="17"/>
        <v>312500</v>
      </c>
      <c r="AC71" s="32">
        <f t="shared" si="18"/>
        <v>390624.99999999994</v>
      </c>
      <c r="AD71" s="32">
        <f t="shared" si="19"/>
        <v>234374.99999999997</v>
      </c>
    </row>
    <row r="72" spans="1:30" ht="15.75" thickBot="1" x14ac:dyDescent="0.3">
      <c r="A72" s="7">
        <v>62</v>
      </c>
      <c r="B72" s="14">
        <f t="shared" si="10"/>
        <v>211032948.56814414</v>
      </c>
      <c r="C72" s="19">
        <f t="shared" si="11"/>
        <v>1630500.9897676371</v>
      </c>
      <c r="D72" s="14">
        <f t="shared" si="0"/>
        <v>1406886.3237876277</v>
      </c>
      <c r="E72" s="15">
        <f t="shared" si="1"/>
        <v>223614.66598000936</v>
      </c>
      <c r="F72" s="17">
        <f>IF(time&lt;=30,1-(1-$F$3*time/30)^(1/12),1-(1-$F$3)^(1/12))</f>
        <v>2.5350486138366879E-3</v>
      </c>
      <c r="G72" s="16">
        <f t="shared" si="2"/>
        <v>534411.90969251667</v>
      </c>
      <c r="H72" s="14">
        <f t="shared" si="3"/>
        <v>87930.395236726734</v>
      </c>
      <c r="I72" s="15">
        <f t="shared" si="4"/>
        <v>758026.57567252603</v>
      </c>
      <c r="J72" s="14">
        <f t="shared" si="5"/>
        <v>1318955.9285509009</v>
      </c>
      <c r="K72" s="21">
        <f t="shared" si="6"/>
        <v>2076982.5042234268</v>
      </c>
      <c r="M72" s="33">
        <f t="shared" si="12"/>
        <v>61032948.568144113</v>
      </c>
      <c r="N72" s="30">
        <f>(I-Service_Fee)/12*M72</f>
        <v>381455.92855090066</v>
      </c>
      <c r="O72" s="35">
        <f t="shared" si="7"/>
        <v>758026.57567252603</v>
      </c>
      <c r="P72" s="33">
        <f t="shared" si="20"/>
        <v>50000000</v>
      </c>
      <c r="Q72" s="30">
        <f>(I-Service_Fee)/12*P72</f>
        <v>312500</v>
      </c>
      <c r="R72" s="34">
        <f t="shared" si="8"/>
        <v>0</v>
      </c>
      <c r="S72" s="33">
        <f t="shared" si="13"/>
        <v>62500000</v>
      </c>
      <c r="T72" s="30">
        <f>(I-Service_Fee)/12*S72</f>
        <v>390624.99999999994</v>
      </c>
      <c r="U72" s="35">
        <f t="shared" si="9"/>
        <v>0</v>
      </c>
      <c r="V72" s="34">
        <f t="shared" si="14"/>
        <v>37500000</v>
      </c>
      <c r="W72" s="30">
        <f>(I-Service_Fee)/12*V72</f>
        <v>234374.99999999997</v>
      </c>
      <c r="X72" s="35">
        <f t="shared" si="15"/>
        <v>0</v>
      </c>
      <c r="Y72" s="32"/>
      <c r="Z72" s="32">
        <f t="shared" si="21"/>
        <v>62</v>
      </c>
      <c r="AA72" s="32">
        <f t="shared" si="16"/>
        <v>1139482.5042234268</v>
      </c>
      <c r="AB72" s="32">
        <f t="shared" si="17"/>
        <v>312500</v>
      </c>
      <c r="AC72" s="32">
        <f t="shared" si="18"/>
        <v>390624.99999999994</v>
      </c>
      <c r="AD72" s="32">
        <f t="shared" si="19"/>
        <v>234374.99999999997</v>
      </c>
    </row>
    <row r="73" spans="1:30" ht="15.75" thickBot="1" x14ac:dyDescent="0.3">
      <c r="A73" s="7">
        <v>63</v>
      </c>
      <c r="B73" s="14">
        <f t="shared" si="10"/>
        <v>210274921.99247161</v>
      </c>
      <c r="C73" s="19">
        <f t="shared" si="11"/>
        <v>1626367.5904936674</v>
      </c>
      <c r="D73" s="14">
        <f t="shared" si="0"/>
        <v>1401832.813283144</v>
      </c>
      <c r="E73" s="15">
        <f t="shared" si="1"/>
        <v>224534.77721052337</v>
      </c>
      <c r="F73" s="17">
        <f>IF(time&lt;=30,1-(1-$F$3*time/30)^(1/12),1-(1-$F$3)^(1/12))</f>
        <v>2.5350486138366879E-3</v>
      </c>
      <c r="G73" s="16">
        <f t="shared" si="2"/>
        <v>532487.94294590713</v>
      </c>
      <c r="H73" s="14">
        <f t="shared" si="3"/>
        <v>87614.550830196516</v>
      </c>
      <c r="I73" s="15">
        <f t="shared" si="4"/>
        <v>757022.7201564305</v>
      </c>
      <c r="J73" s="14">
        <f t="shared" si="5"/>
        <v>1314218.2624529474</v>
      </c>
      <c r="K73" s="21">
        <f t="shared" si="6"/>
        <v>2071240.9826093779</v>
      </c>
      <c r="M73" s="33">
        <f t="shared" si="12"/>
        <v>60274921.992471583</v>
      </c>
      <c r="N73" s="30">
        <f>(I-Service_Fee)/12*M73</f>
        <v>376718.26245294738</v>
      </c>
      <c r="O73" s="35">
        <f t="shared" si="7"/>
        <v>757022.7201564305</v>
      </c>
      <c r="P73" s="33">
        <f t="shared" si="20"/>
        <v>50000000</v>
      </c>
      <c r="Q73" s="30">
        <f>(I-Service_Fee)/12*P73</f>
        <v>312500</v>
      </c>
      <c r="R73" s="34">
        <f t="shared" si="8"/>
        <v>0</v>
      </c>
      <c r="S73" s="33">
        <f t="shared" si="13"/>
        <v>62500000</v>
      </c>
      <c r="T73" s="30">
        <f>(I-Service_Fee)/12*S73</f>
        <v>390624.99999999994</v>
      </c>
      <c r="U73" s="35">
        <f t="shared" si="9"/>
        <v>0</v>
      </c>
      <c r="V73" s="34">
        <f t="shared" si="14"/>
        <v>37500000</v>
      </c>
      <c r="W73" s="30">
        <f>(I-Service_Fee)/12*V73</f>
        <v>234374.99999999997</v>
      </c>
      <c r="X73" s="35">
        <f t="shared" si="15"/>
        <v>0</v>
      </c>
      <c r="Y73" s="32"/>
      <c r="Z73" s="32">
        <f t="shared" si="21"/>
        <v>63</v>
      </c>
      <c r="AA73" s="32">
        <f t="shared" si="16"/>
        <v>1133740.9826093779</v>
      </c>
      <c r="AB73" s="32">
        <f t="shared" si="17"/>
        <v>312500</v>
      </c>
      <c r="AC73" s="32">
        <f t="shared" si="18"/>
        <v>390624.99999999994</v>
      </c>
      <c r="AD73" s="32">
        <f t="shared" si="19"/>
        <v>234374.99999999997</v>
      </c>
    </row>
    <row r="74" spans="1:30" ht="15.75" thickBot="1" x14ac:dyDescent="0.3">
      <c r="A74" s="7">
        <v>64</v>
      </c>
      <c r="B74" s="14">
        <f t="shared" si="10"/>
        <v>209517899.27231517</v>
      </c>
      <c r="C74" s="19">
        <f t="shared" si="11"/>
        <v>1622244.6695877975</v>
      </c>
      <c r="D74" s="14">
        <f t="shared" si="0"/>
        <v>1396785.995148768</v>
      </c>
      <c r="E74" s="15">
        <f t="shared" si="1"/>
        <v>225458.67443902954</v>
      </c>
      <c r="F74" s="17">
        <f>IF(time&lt;=30,1-(1-$F$3*time/30)^(1/12),1-(1-$F$3)^(1/12))</f>
        <v>2.5350486138366879E-3</v>
      </c>
      <c r="G74" s="16">
        <f t="shared" si="2"/>
        <v>530566.51142414322</v>
      </c>
      <c r="H74" s="14">
        <f t="shared" si="3"/>
        <v>87299.124696797997</v>
      </c>
      <c r="I74" s="15">
        <f t="shared" si="4"/>
        <v>756025.18586317275</v>
      </c>
      <c r="J74" s="14">
        <f t="shared" si="5"/>
        <v>1309486.87045197</v>
      </c>
      <c r="K74" s="21">
        <f t="shared" si="6"/>
        <v>2065512.0563151427</v>
      </c>
      <c r="M74" s="33">
        <f t="shared" si="12"/>
        <v>59517899.272315152</v>
      </c>
      <c r="N74" s="30">
        <f>(I-Service_Fee)/12*M74</f>
        <v>371986.87045196968</v>
      </c>
      <c r="O74" s="35">
        <f t="shared" si="7"/>
        <v>756025.18586317275</v>
      </c>
      <c r="P74" s="33">
        <f t="shared" si="20"/>
        <v>50000000</v>
      </c>
      <c r="Q74" s="30">
        <f>(I-Service_Fee)/12*P74</f>
        <v>312500</v>
      </c>
      <c r="R74" s="34">
        <f t="shared" si="8"/>
        <v>0</v>
      </c>
      <c r="S74" s="33">
        <f t="shared" si="13"/>
        <v>62500000</v>
      </c>
      <c r="T74" s="30">
        <f>(I-Service_Fee)/12*S74</f>
        <v>390624.99999999994</v>
      </c>
      <c r="U74" s="35">
        <f t="shared" si="9"/>
        <v>0</v>
      </c>
      <c r="V74" s="34">
        <f t="shared" si="14"/>
        <v>37500000</v>
      </c>
      <c r="W74" s="30">
        <f>(I-Service_Fee)/12*V74</f>
        <v>234374.99999999997</v>
      </c>
      <c r="X74" s="35">
        <f t="shared" si="15"/>
        <v>0</v>
      </c>
      <c r="Y74" s="32"/>
      <c r="Z74" s="32">
        <f t="shared" si="21"/>
        <v>64</v>
      </c>
      <c r="AA74" s="32">
        <f t="shared" si="16"/>
        <v>1128012.0563151424</v>
      </c>
      <c r="AB74" s="32">
        <f t="shared" si="17"/>
        <v>312500</v>
      </c>
      <c r="AC74" s="32">
        <f t="shared" si="18"/>
        <v>390624.99999999994</v>
      </c>
      <c r="AD74" s="32">
        <f t="shared" si="19"/>
        <v>234374.99999999997</v>
      </c>
    </row>
    <row r="75" spans="1:30" ht="15.75" thickBot="1" x14ac:dyDescent="0.3">
      <c r="A75" s="7">
        <v>65</v>
      </c>
      <c r="B75" s="14">
        <f t="shared" si="10"/>
        <v>208761874.08645201</v>
      </c>
      <c r="C75" s="19">
        <f t="shared" si="11"/>
        <v>1618132.2004868549</v>
      </c>
      <c r="D75" s="14">
        <f t="shared" si="0"/>
        <v>1391745.8272430135</v>
      </c>
      <c r="E75" s="15">
        <f t="shared" si="1"/>
        <v>226386.37324384134</v>
      </c>
      <c r="F75" s="17">
        <f>IF(time&lt;=30,1-(1-$F$3*time/30)^(1/12),1-(1-$F$3)^(1/12))</f>
        <v>2.5350486138366879E-3</v>
      </c>
      <c r="G75" s="16">
        <f t="shared" si="2"/>
        <v>528647.59906312602</v>
      </c>
      <c r="H75" s="14">
        <f t="shared" si="3"/>
        <v>86984.114202688346</v>
      </c>
      <c r="I75" s="15">
        <f t="shared" si="4"/>
        <v>755033.97230696736</v>
      </c>
      <c r="J75" s="14">
        <f t="shared" si="5"/>
        <v>1304761.7130403251</v>
      </c>
      <c r="K75" s="21">
        <f t="shared" si="6"/>
        <v>2059795.6853472926</v>
      </c>
      <c r="M75" s="33">
        <f t="shared" si="12"/>
        <v>58761874.086451977</v>
      </c>
      <c r="N75" s="30">
        <f>(I-Service_Fee)/12*M75</f>
        <v>367261.7130403248</v>
      </c>
      <c r="O75" s="35">
        <f t="shared" si="7"/>
        <v>755033.97230696736</v>
      </c>
      <c r="P75" s="33">
        <f t="shared" si="20"/>
        <v>50000000</v>
      </c>
      <c r="Q75" s="30">
        <f>(I-Service_Fee)/12*P75</f>
        <v>312500</v>
      </c>
      <c r="R75" s="34">
        <f t="shared" si="8"/>
        <v>0</v>
      </c>
      <c r="S75" s="33">
        <f t="shared" si="13"/>
        <v>62500000</v>
      </c>
      <c r="T75" s="30">
        <f>(I-Service_Fee)/12*S75</f>
        <v>390624.99999999994</v>
      </c>
      <c r="U75" s="35">
        <f t="shared" si="9"/>
        <v>0</v>
      </c>
      <c r="V75" s="34">
        <f t="shared" si="14"/>
        <v>37500000</v>
      </c>
      <c r="W75" s="30">
        <f>(I-Service_Fee)/12*V75</f>
        <v>234374.99999999997</v>
      </c>
      <c r="X75" s="35">
        <f t="shared" si="15"/>
        <v>0</v>
      </c>
      <c r="Y75" s="32"/>
      <c r="Z75" s="32">
        <f t="shared" si="21"/>
        <v>65</v>
      </c>
      <c r="AA75" s="32">
        <f t="shared" si="16"/>
        <v>1122295.6853472921</v>
      </c>
      <c r="AB75" s="32">
        <f t="shared" si="17"/>
        <v>312500</v>
      </c>
      <c r="AC75" s="32">
        <f t="shared" si="18"/>
        <v>390624.99999999994</v>
      </c>
      <c r="AD75" s="32">
        <f t="shared" si="19"/>
        <v>234374.99999999997</v>
      </c>
    </row>
    <row r="76" spans="1:30" ht="15.75" thickBot="1" x14ac:dyDescent="0.3">
      <c r="A76" s="7">
        <v>66</v>
      </c>
      <c r="B76" s="14">
        <f t="shared" si="10"/>
        <v>208006840.11414504</v>
      </c>
      <c r="C76" s="19">
        <f t="shared" si="11"/>
        <v>1614030.1566950062</v>
      </c>
      <c r="D76" s="14">
        <f t="shared" ref="D76:D139" si="22">B76*$C$6</f>
        <v>1386712.2674276337</v>
      </c>
      <c r="E76" s="15">
        <f t="shared" ref="E76:E139" si="23">ABS(C76-D76)</f>
        <v>227317.88926737243</v>
      </c>
      <c r="F76" s="17">
        <f>IF(time&lt;=30,1-(1-$F$3*time/30)^(1/12),1-(1-$F$3)^(1/12))</f>
        <v>2.5350486138366879E-3</v>
      </c>
      <c r="G76" s="16">
        <f t="shared" ref="G76:G139" si="24">F76*(B76-E76)</f>
        <v>526731.18979982543</v>
      </c>
      <c r="H76" s="14">
        <f t="shared" ref="H76:H139" si="25">$C$8*B76/12</f>
        <v>86669.516714227109</v>
      </c>
      <c r="I76" s="15">
        <f t="shared" ref="I76:I139" si="26">E76+G76</f>
        <v>754049.07906719786</v>
      </c>
      <c r="J76" s="14">
        <f t="shared" ref="J76:J139" si="27">D76-H76</f>
        <v>1300042.7507134066</v>
      </c>
      <c r="K76" s="21">
        <f t="shared" ref="K76:K139" si="28">I76+J76</f>
        <v>2054091.8297806045</v>
      </c>
      <c r="M76" s="33">
        <f t="shared" si="12"/>
        <v>58006840.114145011</v>
      </c>
      <c r="N76" s="30">
        <f>(I-Service_Fee)/12*M76</f>
        <v>362542.75071340631</v>
      </c>
      <c r="O76" s="35">
        <f t="shared" ref="O76:O139" si="29">MIN(M76,I76)</f>
        <v>754049.07906719786</v>
      </c>
      <c r="P76" s="33">
        <f t="shared" si="20"/>
        <v>50000000</v>
      </c>
      <c r="Q76" s="30">
        <f>(I-Service_Fee)/12*P76</f>
        <v>312500</v>
      </c>
      <c r="R76" s="34">
        <f t="shared" ref="R76:R139" si="30">IF(M76-O76&gt;0,0,MIN(I76-O76,P76))</f>
        <v>0</v>
      </c>
      <c r="S76" s="33">
        <f t="shared" si="13"/>
        <v>62500000</v>
      </c>
      <c r="T76" s="30">
        <f>(I-Service_Fee)/12*S76</f>
        <v>390624.99999999994</v>
      </c>
      <c r="U76" s="35">
        <f t="shared" ref="U76:U139" si="31">IF(P76-R76&gt;0,0,MIN(I76-R76,S76))</f>
        <v>0</v>
      </c>
      <c r="V76" s="34">
        <f t="shared" si="14"/>
        <v>37500000</v>
      </c>
      <c r="W76" s="30">
        <f>(I-Service_Fee)/12*V76</f>
        <v>234374.99999999997</v>
      </c>
      <c r="X76" s="35">
        <f t="shared" si="15"/>
        <v>0</v>
      </c>
      <c r="Y76" s="32"/>
      <c r="Z76" s="32">
        <f t="shared" si="21"/>
        <v>66</v>
      </c>
      <c r="AA76" s="32">
        <f t="shared" si="16"/>
        <v>1116591.8297806042</v>
      </c>
      <c r="AB76" s="32">
        <f t="shared" si="17"/>
        <v>312500</v>
      </c>
      <c r="AC76" s="32">
        <f t="shared" si="18"/>
        <v>390624.99999999994</v>
      </c>
      <c r="AD76" s="32">
        <f t="shared" si="19"/>
        <v>234374.99999999997</v>
      </c>
    </row>
    <row r="77" spans="1:30" ht="15.75" thickBot="1" x14ac:dyDescent="0.3">
      <c r="A77" s="7">
        <v>67</v>
      </c>
      <c r="B77" s="14">
        <f t="shared" ref="B77:B140" si="32">B76-I76</f>
        <v>207252791.03507784</v>
      </c>
      <c r="C77" s="19">
        <f t="shared" ref="C77:C140" si="33">-PMT($C$6,$C$3-A76,B77,0)</f>
        <v>1609938.5117835859</v>
      </c>
      <c r="D77" s="14">
        <f t="shared" si="22"/>
        <v>1381685.2735671857</v>
      </c>
      <c r="E77" s="15">
        <f t="shared" si="23"/>
        <v>228253.23821640015</v>
      </c>
      <c r="F77" s="17">
        <f>IF(time&lt;=30,1-(1-$F$3*time/30)^(1/12),1-(1-$F$3)^(1/12))</f>
        <v>2.5350486138366879E-3</v>
      </c>
      <c r="G77" s="16">
        <f t="shared" si="24"/>
        <v>524817.26757211459</v>
      </c>
      <c r="H77" s="14">
        <f t="shared" si="25"/>
        <v>86355.329597949094</v>
      </c>
      <c r="I77" s="15">
        <f t="shared" si="26"/>
        <v>753070.50578851474</v>
      </c>
      <c r="J77" s="14">
        <f t="shared" si="27"/>
        <v>1295329.9439692367</v>
      </c>
      <c r="K77" s="21">
        <f t="shared" si="28"/>
        <v>2048400.4497577515</v>
      </c>
      <c r="M77" s="33">
        <f t="shared" ref="M77:M140" si="34">M76-O76</f>
        <v>57252791.03507781</v>
      </c>
      <c r="N77" s="30">
        <f>(I-Service_Fee)/12*M77</f>
        <v>357829.94396923628</v>
      </c>
      <c r="O77" s="35">
        <f t="shared" si="29"/>
        <v>753070.50578851474</v>
      </c>
      <c r="P77" s="33">
        <f t="shared" si="20"/>
        <v>50000000</v>
      </c>
      <c r="Q77" s="30">
        <f>(I-Service_Fee)/12*P77</f>
        <v>312500</v>
      </c>
      <c r="R77" s="34">
        <f t="shared" si="30"/>
        <v>0</v>
      </c>
      <c r="S77" s="33">
        <f t="shared" ref="S77:S140" si="35">S76-U76</f>
        <v>62500000</v>
      </c>
      <c r="T77" s="30">
        <f>(I-Service_Fee)/12*S77</f>
        <v>390624.99999999994</v>
      </c>
      <c r="U77" s="35">
        <f t="shared" si="31"/>
        <v>0</v>
      </c>
      <c r="V77" s="34">
        <f t="shared" ref="V77:V140" si="36">V76-X76</f>
        <v>37500000</v>
      </c>
      <c r="W77" s="30">
        <f>(I-Service_Fee)/12*V77</f>
        <v>234374.99999999997</v>
      </c>
      <c r="X77" s="35">
        <f t="shared" ref="X77:X140" si="37">IF(S77-U77&gt;0,0,MIN(I77-U77,V77))</f>
        <v>0</v>
      </c>
      <c r="Y77" s="32"/>
      <c r="Z77" s="32">
        <f t="shared" si="21"/>
        <v>67</v>
      </c>
      <c r="AA77" s="32">
        <f t="shared" ref="AA77:AA140" si="38">SUM(N77:O77)</f>
        <v>1110900.4497577511</v>
      </c>
      <c r="AB77" s="32">
        <f t="shared" ref="AB77:AB140" si="39">SUM(Q77:R77)</f>
        <v>312500</v>
      </c>
      <c r="AC77" s="32">
        <f t="shared" ref="AC77:AC140" si="40">SUM(T77:U77)</f>
        <v>390624.99999999994</v>
      </c>
      <c r="AD77" s="32">
        <f t="shared" ref="AD77:AD140" si="41">SUM(W77:X77)</f>
        <v>234374.99999999997</v>
      </c>
    </row>
    <row r="78" spans="1:30" ht="15.75" thickBot="1" x14ac:dyDescent="0.3">
      <c r="A78" s="7">
        <v>68</v>
      </c>
      <c r="B78" s="14">
        <f t="shared" si="32"/>
        <v>206499720.52928934</v>
      </c>
      <c r="C78" s="19">
        <f t="shared" si="33"/>
        <v>1605857.2393909269</v>
      </c>
      <c r="D78" s="14">
        <f t="shared" si="22"/>
        <v>1376664.8035285957</v>
      </c>
      <c r="E78" s="15">
        <f t="shared" si="23"/>
        <v>229192.43586233119</v>
      </c>
      <c r="F78" s="17">
        <f>IF(time&lt;=30,1-(1-$F$3*time/30)^(1/12),1-(1-$F$3)^(1/12))</f>
        <v>2.5350486138366879E-3</v>
      </c>
      <c r="G78" s="16">
        <f t="shared" si="24"/>
        <v>522905.8163186037</v>
      </c>
      <c r="H78" s="14">
        <f t="shared" si="25"/>
        <v>86041.550220537218</v>
      </c>
      <c r="I78" s="15">
        <f t="shared" si="26"/>
        <v>752098.25218093488</v>
      </c>
      <c r="J78" s="14">
        <f t="shared" si="27"/>
        <v>1290623.2533080585</v>
      </c>
      <c r="K78" s="21">
        <f t="shared" si="28"/>
        <v>2042721.5054889934</v>
      </c>
      <c r="M78" s="33">
        <f t="shared" si="34"/>
        <v>56499720.529289298</v>
      </c>
      <c r="N78" s="30">
        <f>(I-Service_Fee)/12*M78</f>
        <v>353123.25330805808</v>
      </c>
      <c r="O78" s="35">
        <f t="shared" si="29"/>
        <v>752098.25218093488</v>
      </c>
      <c r="P78" s="33">
        <f t="shared" ref="P78:P141" si="42">P77-R77</f>
        <v>50000000</v>
      </c>
      <c r="Q78" s="30">
        <f>(I-Service_Fee)/12*P78</f>
        <v>312500</v>
      </c>
      <c r="R78" s="34">
        <f t="shared" si="30"/>
        <v>0</v>
      </c>
      <c r="S78" s="33">
        <f t="shared" si="35"/>
        <v>62500000</v>
      </c>
      <c r="T78" s="30">
        <f>(I-Service_Fee)/12*S78</f>
        <v>390624.99999999994</v>
      </c>
      <c r="U78" s="35">
        <f t="shared" si="31"/>
        <v>0</v>
      </c>
      <c r="V78" s="34">
        <f t="shared" si="36"/>
        <v>37500000</v>
      </c>
      <c r="W78" s="30">
        <f>(I-Service_Fee)/12*V78</f>
        <v>234374.99999999997</v>
      </c>
      <c r="X78" s="35">
        <f t="shared" si="37"/>
        <v>0</v>
      </c>
      <c r="Y78" s="32"/>
      <c r="Z78" s="32">
        <f t="shared" ref="Z78:Z141" si="43">Z77+1</f>
        <v>68</v>
      </c>
      <c r="AA78" s="32">
        <f t="shared" si="38"/>
        <v>1105221.5054889929</v>
      </c>
      <c r="AB78" s="32">
        <f t="shared" si="39"/>
        <v>312500</v>
      </c>
      <c r="AC78" s="32">
        <f t="shared" si="40"/>
        <v>390624.99999999994</v>
      </c>
      <c r="AD78" s="32">
        <f t="shared" si="41"/>
        <v>234374.99999999997</v>
      </c>
    </row>
    <row r="79" spans="1:30" ht="15.75" thickBot="1" x14ac:dyDescent="0.3">
      <c r="A79" s="7">
        <v>69</v>
      </c>
      <c r="B79" s="14">
        <f t="shared" si="32"/>
        <v>205747622.2771084</v>
      </c>
      <c r="C79" s="19">
        <f t="shared" si="33"/>
        <v>1601786.3132221892</v>
      </c>
      <c r="D79" s="14">
        <f t="shared" si="22"/>
        <v>1371650.8151807229</v>
      </c>
      <c r="E79" s="15">
        <f t="shared" si="23"/>
        <v>230135.49804146634</v>
      </c>
      <c r="F79" s="17">
        <f>IF(time&lt;=30,1-(1-$F$3*time/30)^(1/12),1-(1-$F$3)^(1/12))</f>
        <v>2.5350486138366879E-3</v>
      </c>
      <c r="G79" s="16">
        <f t="shared" si="24"/>
        <v>520996.81997847342</v>
      </c>
      <c r="H79" s="14">
        <f t="shared" si="25"/>
        <v>85728.175948795179</v>
      </c>
      <c r="I79" s="15">
        <f t="shared" si="26"/>
        <v>751132.31801993982</v>
      </c>
      <c r="J79" s="14">
        <f t="shared" si="27"/>
        <v>1285922.6392319277</v>
      </c>
      <c r="K79" s="21">
        <f t="shared" si="28"/>
        <v>2037054.9572518675</v>
      </c>
      <c r="M79" s="33">
        <f t="shared" si="34"/>
        <v>55747622.277108364</v>
      </c>
      <c r="N79" s="30">
        <f>(I-Service_Fee)/12*M79</f>
        <v>348422.63923192723</v>
      </c>
      <c r="O79" s="35">
        <f t="shared" si="29"/>
        <v>751132.31801993982</v>
      </c>
      <c r="P79" s="33">
        <f t="shared" si="42"/>
        <v>50000000</v>
      </c>
      <c r="Q79" s="30">
        <f>(I-Service_Fee)/12*P79</f>
        <v>312500</v>
      </c>
      <c r="R79" s="34">
        <f t="shared" si="30"/>
        <v>0</v>
      </c>
      <c r="S79" s="33">
        <f t="shared" si="35"/>
        <v>62500000</v>
      </c>
      <c r="T79" s="30">
        <f>(I-Service_Fee)/12*S79</f>
        <v>390624.99999999994</v>
      </c>
      <c r="U79" s="35">
        <f t="shared" si="31"/>
        <v>0</v>
      </c>
      <c r="V79" s="34">
        <f t="shared" si="36"/>
        <v>37500000</v>
      </c>
      <c r="W79" s="30">
        <f>(I-Service_Fee)/12*V79</f>
        <v>234374.99999999997</v>
      </c>
      <c r="X79" s="35">
        <f t="shared" si="37"/>
        <v>0</v>
      </c>
      <c r="Y79" s="32"/>
      <c r="Z79" s="32">
        <f t="shared" si="43"/>
        <v>69</v>
      </c>
      <c r="AA79" s="32">
        <f t="shared" si="38"/>
        <v>1099554.957251867</v>
      </c>
      <c r="AB79" s="32">
        <f t="shared" si="39"/>
        <v>312500</v>
      </c>
      <c r="AC79" s="32">
        <f t="shared" si="40"/>
        <v>390624.99999999994</v>
      </c>
      <c r="AD79" s="32">
        <f t="shared" si="41"/>
        <v>234374.99999999997</v>
      </c>
    </row>
    <row r="80" spans="1:30" ht="15.75" thickBot="1" x14ac:dyDescent="0.3">
      <c r="A80" s="7">
        <v>70</v>
      </c>
      <c r="B80" s="14">
        <f t="shared" si="32"/>
        <v>204996489.95908847</v>
      </c>
      <c r="C80" s="19">
        <f t="shared" si="33"/>
        <v>1597725.7070491926</v>
      </c>
      <c r="D80" s="14">
        <f t="shared" si="22"/>
        <v>1366643.2663939232</v>
      </c>
      <c r="E80" s="15">
        <f t="shared" si="23"/>
        <v>231082.44065526943</v>
      </c>
      <c r="F80" s="17">
        <f>IF(time&lt;=30,1-(1-$F$3*time/30)^(1/12),1-(1-$F$3)^(1/12))</f>
        <v>2.5350486138366879E-3</v>
      </c>
      <c r="G80" s="16">
        <f t="shared" si="24"/>
        <v>519090.26249130862</v>
      </c>
      <c r="H80" s="14">
        <f t="shared" si="25"/>
        <v>85415.2041496202</v>
      </c>
      <c r="I80" s="15">
        <f t="shared" si="26"/>
        <v>750172.70314657805</v>
      </c>
      <c r="J80" s="14">
        <f t="shared" si="27"/>
        <v>1281228.0622443031</v>
      </c>
      <c r="K80" s="21">
        <f t="shared" si="28"/>
        <v>2031400.7653908811</v>
      </c>
      <c r="M80" s="33">
        <f t="shared" si="34"/>
        <v>54996489.959088422</v>
      </c>
      <c r="N80" s="30">
        <f>(I-Service_Fee)/12*M80</f>
        <v>343728.06224430259</v>
      </c>
      <c r="O80" s="35">
        <f t="shared" si="29"/>
        <v>750172.70314657805</v>
      </c>
      <c r="P80" s="33">
        <f t="shared" si="42"/>
        <v>50000000</v>
      </c>
      <c r="Q80" s="30">
        <f>(I-Service_Fee)/12*P80</f>
        <v>312500</v>
      </c>
      <c r="R80" s="34">
        <f t="shared" si="30"/>
        <v>0</v>
      </c>
      <c r="S80" s="33">
        <f t="shared" si="35"/>
        <v>62500000</v>
      </c>
      <c r="T80" s="30">
        <f>(I-Service_Fee)/12*S80</f>
        <v>390624.99999999994</v>
      </c>
      <c r="U80" s="35">
        <f t="shared" si="31"/>
        <v>0</v>
      </c>
      <c r="V80" s="34">
        <f t="shared" si="36"/>
        <v>37500000</v>
      </c>
      <c r="W80" s="30">
        <f>(I-Service_Fee)/12*V80</f>
        <v>234374.99999999997</v>
      </c>
      <c r="X80" s="35">
        <f t="shared" si="37"/>
        <v>0</v>
      </c>
      <c r="Y80" s="32"/>
      <c r="Z80" s="32">
        <f t="shared" si="43"/>
        <v>70</v>
      </c>
      <c r="AA80" s="32">
        <f t="shared" si="38"/>
        <v>1093900.7653908806</v>
      </c>
      <c r="AB80" s="32">
        <f t="shared" si="39"/>
        <v>312500</v>
      </c>
      <c r="AC80" s="32">
        <f t="shared" si="40"/>
        <v>390624.99999999994</v>
      </c>
      <c r="AD80" s="32">
        <f t="shared" si="41"/>
        <v>234374.99999999997</v>
      </c>
    </row>
    <row r="81" spans="1:30" ht="15.75" thickBot="1" x14ac:dyDescent="0.3">
      <c r="A81" s="7">
        <v>71</v>
      </c>
      <c r="B81" s="14">
        <f t="shared" si="32"/>
        <v>204246317.2559419</v>
      </c>
      <c r="C81" s="19">
        <f t="shared" si="33"/>
        <v>1593675.3947102467</v>
      </c>
      <c r="D81" s="14">
        <f t="shared" si="22"/>
        <v>1361642.1150396126</v>
      </c>
      <c r="E81" s="15">
        <f t="shared" si="23"/>
        <v>232033.27967063407</v>
      </c>
      <c r="F81" s="17">
        <f>IF(time&lt;=30,1-(1-$F$3*time/30)^(1/12),1-(1-$F$3)^(1/12))</f>
        <v>2.5350486138366879E-3</v>
      </c>
      <c r="G81" s="16">
        <f t="shared" si="24"/>
        <v>517186.1277969309</v>
      </c>
      <c r="H81" s="14">
        <f t="shared" si="25"/>
        <v>85102.63218997579</v>
      </c>
      <c r="I81" s="15">
        <f t="shared" si="26"/>
        <v>749219.40746756503</v>
      </c>
      <c r="J81" s="14">
        <f t="shared" si="27"/>
        <v>1276539.4828496368</v>
      </c>
      <c r="K81" s="21">
        <f t="shared" si="28"/>
        <v>2025758.8903172018</v>
      </c>
      <c r="M81" s="33">
        <f t="shared" si="34"/>
        <v>54246317.255941845</v>
      </c>
      <c r="N81" s="30">
        <f>(I-Service_Fee)/12*M81</f>
        <v>339039.48284963652</v>
      </c>
      <c r="O81" s="35">
        <f t="shared" si="29"/>
        <v>749219.40746756503</v>
      </c>
      <c r="P81" s="33">
        <f t="shared" si="42"/>
        <v>50000000</v>
      </c>
      <c r="Q81" s="30">
        <f>(I-Service_Fee)/12*P81</f>
        <v>312500</v>
      </c>
      <c r="R81" s="34">
        <f t="shared" si="30"/>
        <v>0</v>
      </c>
      <c r="S81" s="33">
        <f t="shared" si="35"/>
        <v>62500000</v>
      </c>
      <c r="T81" s="30">
        <f>(I-Service_Fee)/12*S81</f>
        <v>390624.99999999994</v>
      </c>
      <c r="U81" s="35">
        <f t="shared" si="31"/>
        <v>0</v>
      </c>
      <c r="V81" s="34">
        <f t="shared" si="36"/>
        <v>37500000</v>
      </c>
      <c r="W81" s="30">
        <f>(I-Service_Fee)/12*V81</f>
        <v>234374.99999999997</v>
      </c>
      <c r="X81" s="35">
        <f t="shared" si="37"/>
        <v>0</v>
      </c>
      <c r="Y81" s="32"/>
      <c r="Z81" s="32">
        <f t="shared" si="43"/>
        <v>71</v>
      </c>
      <c r="AA81" s="32">
        <f t="shared" si="38"/>
        <v>1088258.8903172016</v>
      </c>
      <c r="AB81" s="32">
        <f t="shared" si="39"/>
        <v>312500</v>
      </c>
      <c r="AC81" s="32">
        <f t="shared" si="40"/>
        <v>390624.99999999994</v>
      </c>
      <c r="AD81" s="32">
        <f t="shared" si="41"/>
        <v>234374.99999999997</v>
      </c>
    </row>
    <row r="82" spans="1:30" ht="15.75" thickBot="1" x14ac:dyDescent="0.3">
      <c r="A82" s="7">
        <v>72</v>
      </c>
      <c r="B82" s="14">
        <f t="shared" si="32"/>
        <v>203497097.84847432</v>
      </c>
      <c r="C82" s="19">
        <f t="shared" si="33"/>
        <v>1589635.3501099804</v>
      </c>
      <c r="D82" s="14">
        <f t="shared" si="22"/>
        <v>1356647.3189898289</v>
      </c>
      <c r="E82" s="15">
        <f t="shared" si="23"/>
        <v>232988.03112015151</v>
      </c>
      <c r="F82" s="17">
        <f>IF(time&lt;=30,1-(1-$F$3*time/30)^(1/12),1-(1-$F$3)^(1/12))</f>
        <v>2.5350486138366879E-3</v>
      </c>
      <c r="G82" s="16">
        <f t="shared" si="24"/>
        <v>515284.399835232</v>
      </c>
      <c r="H82" s="14">
        <f t="shared" si="25"/>
        <v>84790.457436864308</v>
      </c>
      <c r="I82" s="15">
        <f t="shared" si="26"/>
        <v>748272.43095538346</v>
      </c>
      <c r="J82" s="14">
        <f t="shared" si="27"/>
        <v>1271856.8615529647</v>
      </c>
      <c r="K82" s="21">
        <f t="shared" si="28"/>
        <v>2020129.2925083481</v>
      </c>
      <c r="M82" s="33">
        <f t="shared" si="34"/>
        <v>53497097.848474279</v>
      </c>
      <c r="N82" s="30">
        <f>(I-Service_Fee)/12*M82</f>
        <v>334356.8615529642</v>
      </c>
      <c r="O82" s="35">
        <f t="shared" si="29"/>
        <v>748272.43095538346</v>
      </c>
      <c r="P82" s="33">
        <f t="shared" si="42"/>
        <v>50000000</v>
      </c>
      <c r="Q82" s="30">
        <f>(I-Service_Fee)/12*P82</f>
        <v>312500</v>
      </c>
      <c r="R82" s="34">
        <f t="shared" si="30"/>
        <v>0</v>
      </c>
      <c r="S82" s="33">
        <f t="shared" si="35"/>
        <v>62500000</v>
      </c>
      <c r="T82" s="30">
        <f>(I-Service_Fee)/12*S82</f>
        <v>390624.99999999994</v>
      </c>
      <c r="U82" s="35">
        <f t="shared" si="31"/>
        <v>0</v>
      </c>
      <c r="V82" s="34">
        <f t="shared" si="36"/>
        <v>37500000</v>
      </c>
      <c r="W82" s="30">
        <f>(I-Service_Fee)/12*V82</f>
        <v>234374.99999999997</v>
      </c>
      <c r="X82" s="35">
        <f t="shared" si="37"/>
        <v>0</v>
      </c>
      <c r="Y82" s="32"/>
      <c r="Z82" s="32">
        <f t="shared" si="43"/>
        <v>72</v>
      </c>
      <c r="AA82" s="32">
        <f t="shared" si="38"/>
        <v>1082629.2925083477</v>
      </c>
      <c r="AB82" s="32">
        <f t="shared" si="39"/>
        <v>312500</v>
      </c>
      <c r="AC82" s="32">
        <f t="shared" si="40"/>
        <v>390624.99999999994</v>
      </c>
      <c r="AD82" s="32">
        <f t="shared" si="41"/>
        <v>234374.99999999997</v>
      </c>
    </row>
    <row r="83" spans="1:30" ht="15.75" thickBot="1" x14ac:dyDescent="0.3">
      <c r="A83" s="7">
        <v>73</v>
      </c>
      <c r="B83" s="14">
        <f t="shared" si="32"/>
        <v>202748825.41751894</v>
      </c>
      <c r="C83" s="19">
        <f t="shared" si="33"/>
        <v>1585605.5472191784</v>
      </c>
      <c r="D83" s="14">
        <f t="shared" si="22"/>
        <v>1351658.8361167931</v>
      </c>
      <c r="E83" s="15">
        <f t="shared" si="23"/>
        <v>233946.71110238531</v>
      </c>
      <c r="F83" s="17">
        <f>IF(time&lt;=30,1-(1-$F$3*time/30)^(1/12),1-(1-$F$3)^(1/12))</f>
        <v>2.5350486138366879E-3</v>
      </c>
      <c r="G83" s="16">
        <f t="shared" si="24"/>
        <v>513385.06254600623</v>
      </c>
      <c r="H83" s="14">
        <f t="shared" si="25"/>
        <v>84478.677257299554</v>
      </c>
      <c r="I83" s="15">
        <f t="shared" si="26"/>
        <v>747331.77364839148</v>
      </c>
      <c r="J83" s="14">
        <f t="shared" si="27"/>
        <v>1267180.1588594934</v>
      </c>
      <c r="K83" s="21">
        <f t="shared" si="28"/>
        <v>2014511.9325078849</v>
      </c>
      <c r="M83" s="33">
        <f t="shared" si="34"/>
        <v>52748825.417518899</v>
      </c>
      <c r="N83" s="30">
        <f>(I-Service_Fee)/12*M83</f>
        <v>329680.15885949309</v>
      </c>
      <c r="O83" s="35">
        <f t="shared" si="29"/>
        <v>747331.77364839148</v>
      </c>
      <c r="P83" s="33">
        <f t="shared" si="42"/>
        <v>50000000</v>
      </c>
      <c r="Q83" s="30">
        <f>(I-Service_Fee)/12*P83</f>
        <v>312500</v>
      </c>
      <c r="R83" s="34">
        <f t="shared" si="30"/>
        <v>0</v>
      </c>
      <c r="S83" s="33">
        <f t="shared" si="35"/>
        <v>62500000</v>
      </c>
      <c r="T83" s="30">
        <f>(I-Service_Fee)/12*S83</f>
        <v>390624.99999999994</v>
      </c>
      <c r="U83" s="35">
        <f t="shared" si="31"/>
        <v>0</v>
      </c>
      <c r="V83" s="34">
        <f t="shared" si="36"/>
        <v>37500000</v>
      </c>
      <c r="W83" s="30">
        <f>(I-Service_Fee)/12*V83</f>
        <v>234374.99999999997</v>
      </c>
      <c r="X83" s="35">
        <f t="shared" si="37"/>
        <v>0</v>
      </c>
      <c r="Y83" s="32"/>
      <c r="Z83" s="32">
        <f t="shared" si="43"/>
        <v>73</v>
      </c>
      <c r="AA83" s="32">
        <f t="shared" si="38"/>
        <v>1077011.9325078847</v>
      </c>
      <c r="AB83" s="32">
        <f t="shared" si="39"/>
        <v>312500</v>
      </c>
      <c r="AC83" s="32">
        <f t="shared" si="40"/>
        <v>390624.99999999994</v>
      </c>
      <c r="AD83" s="32">
        <f t="shared" si="41"/>
        <v>234374.99999999997</v>
      </c>
    </row>
    <row r="84" spans="1:30" ht="15.75" thickBot="1" x14ac:dyDescent="0.3">
      <c r="A84" s="7">
        <v>74</v>
      </c>
      <c r="B84" s="14">
        <f t="shared" si="32"/>
        <v>202001493.64387056</v>
      </c>
      <c r="C84" s="19">
        <f t="shared" si="33"/>
        <v>1581585.9600746089</v>
      </c>
      <c r="D84" s="14">
        <f t="shared" si="22"/>
        <v>1346676.6242924705</v>
      </c>
      <c r="E84" s="15">
        <f t="shared" si="23"/>
        <v>234909.3357821384</v>
      </c>
      <c r="F84" s="17">
        <f>IF(time&lt;=30,1-(1-$F$3*time/30)^(1/12),1-(1-$F$3)^(1/12))</f>
        <v>2.5350486138366879E-3</v>
      </c>
      <c r="G84" s="16">
        <f t="shared" si="24"/>
        <v>511488.0998687828</v>
      </c>
      <c r="H84" s="14">
        <f t="shared" si="25"/>
        <v>84167.289018279407</v>
      </c>
      <c r="I84" s="15">
        <f t="shared" si="26"/>
        <v>746397.43565092119</v>
      </c>
      <c r="J84" s="14">
        <f t="shared" si="27"/>
        <v>1262509.3352741911</v>
      </c>
      <c r="K84" s="21">
        <f t="shared" si="28"/>
        <v>2008906.7709251123</v>
      </c>
      <c r="M84" s="33">
        <f t="shared" si="34"/>
        <v>52001493.64387051</v>
      </c>
      <c r="N84" s="30">
        <f>(I-Service_Fee)/12*M84</f>
        <v>325009.33527419064</v>
      </c>
      <c r="O84" s="35">
        <f t="shared" si="29"/>
        <v>746397.43565092119</v>
      </c>
      <c r="P84" s="33">
        <f t="shared" si="42"/>
        <v>50000000</v>
      </c>
      <c r="Q84" s="30">
        <f>(I-Service_Fee)/12*P84</f>
        <v>312500</v>
      </c>
      <c r="R84" s="34">
        <f t="shared" si="30"/>
        <v>0</v>
      </c>
      <c r="S84" s="33">
        <f t="shared" si="35"/>
        <v>62500000</v>
      </c>
      <c r="T84" s="30">
        <f>(I-Service_Fee)/12*S84</f>
        <v>390624.99999999994</v>
      </c>
      <c r="U84" s="35">
        <f t="shared" si="31"/>
        <v>0</v>
      </c>
      <c r="V84" s="34">
        <f t="shared" si="36"/>
        <v>37500000</v>
      </c>
      <c r="W84" s="30">
        <f>(I-Service_Fee)/12*V84</f>
        <v>234374.99999999997</v>
      </c>
      <c r="X84" s="35">
        <f t="shared" si="37"/>
        <v>0</v>
      </c>
      <c r="Y84" s="32"/>
      <c r="Z84" s="32">
        <f t="shared" si="43"/>
        <v>74</v>
      </c>
      <c r="AA84" s="32">
        <f t="shared" si="38"/>
        <v>1071406.7709251118</v>
      </c>
      <c r="AB84" s="32">
        <f t="shared" si="39"/>
        <v>312500</v>
      </c>
      <c r="AC84" s="32">
        <f t="shared" si="40"/>
        <v>390624.99999999994</v>
      </c>
      <c r="AD84" s="32">
        <f t="shared" si="41"/>
        <v>234374.99999999997</v>
      </c>
    </row>
    <row r="85" spans="1:30" ht="15.75" thickBot="1" x14ac:dyDescent="0.3">
      <c r="A85" s="7">
        <v>75</v>
      </c>
      <c r="B85" s="14">
        <f t="shared" si="32"/>
        <v>201255096.20821965</v>
      </c>
      <c r="C85" s="19">
        <f t="shared" si="33"/>
        <v>1577576.5627788582</v>
      </c>
      <c r="D85" s="14">
        <f t="shared" si="22"/>
        <v>1341700.6413881311</v>
      </c>
      <c r="E85" s="15">
        <f t="shared" si="23"/>
        <v>235875.92139072716</v>
      </c>
      <c r="F85" s="17">
        <f>IF(time&lt;=30,1-(1-$F$3*time/30)^(1/12),1-(1-$F$3)^(1/12))</f>
        <v>2.5350486138366879E-3</v>
      </c>
      <c r="G85" s="16">
        <f t="shared" si="24"/>
        <v>509593.49574265751</v>
      </c>
      <c r="H85" s="14">
        <f t="shared" si="25"/>
        <v>83856.290086758192</v>
      </c>
      <c r="I85" s="15">
        <f t="shared" si="26"/>
        <v>745469.41713338462</v>
      </c>
      <c r="J85" s="14">
        <f t="shared" si="27"/>
        <v>1257844.351301373</v>
      </c>
      <c r="K85" s="21">
        <f t="shared" si="28"/>
        <v>2003313.7684347576</v>
      </c>
      <c r="M85" s="33">
        <f t="shared" si="34"/>
        <v>51255096.208219588</v>
      </c>
      <c r="N85" s="30">
        <f>(I-Service_Fee)/12*M85</f>
        <v>320344.3513013724</v>
      </c>
      <c r="O85" s="35">
        <f t="shared" si="29"/>
        <v>745469.41713338462</v>
      </c>
      <c r="P85" s="33">
        <f t="shared" si="42"/>
        <v>50000000</v>
      </c>
      <c r="Q85" s="30">
        <f>(I-Service_Fee)/12*P85</f>
        <v>312500</v>
      </c>
      <c r="R85" s="34">
        <f t="shared" si="30"/>
        <v>0</v>
      </c>
      <c r="S85" s="33">
        <f t="shared" si="35"/>
        <v>62500000</v>
      </c>
      <c r="T85" s="30">
        <f>(I-Service_Fee)/12*S85</f>
        <v>390624.99999999994</v>
      </c>
      <c r="U85" s="35">
        <f t="shared" si="31"/>
        <v>0</v>
      </c>
      <c r="V85" s="34">
        <f t="shared" si="36"/>
        <v>37500000</v>
      </c>
      <c r="W85" s="30">
        <f>(I-Service_Fee)/12*V85</f>
        <v>234374.99999999997</v>
      </c>
      <c r="X85" s="35">
        <f t="shared" si="37"/>
        <v>0</v>
      </c>
      <c r="Y85" s="32"/>
      <c r="Z85" s="32">
        <f t="shared" si="43"/>
        <v>75</v>
      </c>
      <c r="AA85" s="32">
        <f t="shared" si="38"/>
        <v>1065813.7684347569</v>
      </c>
      <c r="AB85" s="32">
        <f t="shared" si="39"/>
        <v>312500</v>
      </c>
      <c r="AC85" s="32">
        <f t="shared" si="40"/>
        <v>390624.99999999994</v>
      </c>
      <c r="AD85" s="32">
        <f t="shared" si="41"/>
        <v>234374.99999999997</v>
      </c>
    </row>
    <row r="86" spans="1:30" ht="15.75" thickBot="1" x14ac:dyDescent="0.3">
      <c r="A86" s="7">
        <v>76</v>
      </c>
      <c r="B86" s="14">
        <f t="shared" si="32"/>
        <v>200509626.79108626</v>
      </c>
      <c r="C86" s="19">
        <f t="shared" si="33"/>
        <v>1573577.3295001644</v>
      </c>
      <c r="D86" s="14">
        <f t="shared" si="22"/>
        <v>1336730.8452739085</v>
      </c>
      <c r="E86" s="15">
        <f t="shared" si="23"/>
        <v>236846.48422625591</v>
      </c>
      <c r="F86" s="17">
        <f>IF(time&lt;=30,1-(1-$F$3*time/30)^(1/12),1-(1-$F$3)^(1/12))</f>
        <v>2.5350486138366879E-3</v>
      </c>
      <c r="G86" s="16">
        <f t="shared" si="24"/>
        <v>507701.23410612496</v>
      </c>
      <c r="H86" s="14">
        <f t="shared" si="25"/>
        <v>83545.677829619279</v>
      </c>
      <c r="I86" s="15">
        <f t="shared" si="26"/>
        <v>744547.71833238087</v>
      </c>
      <c r="J86" s="14">
        <f t="shared" si="27"/>
        <v>1253185.1674442892</v>
      </c>
      <c r="K86" s="21">
        <f t="shared" si="28"/>
        <v>1997732.8857766702</v>
      </c>
      <c r="M86" s="33">
        <f t="shared" si="34"/>
        <v>50509626.791086204</v>
      </c>
      <c r="N86" s="30">
        <f>(I-Service_Fee)/12*M86</f>
        <v>315685.16744428873</v>
      </c>
      <c r="O86" s="35">
        <f t="shared" si="29"/>
        <v>744547.71833238087</v>
      </c>
      <c r="P86" s="33">
        <f t="shared" si="42"/>
        <v>50000000</v>
      </c>
      <c r="Q86" s="30">
        <f>(I-Service_Fee)/12*P86</f>
        <v>312500</v>
      </c>
      <c r="R86" s="34">
        <f t="shared" si="30"/>
        <v>0</v>
      </c>
      <c r="S86" s="33">
        <f t="shared" si="35"/>
        <v>62500000</v>
      </c>
      <c r="T86" s="30">
        <f>(I-Service_Fee)/12*S86</f>
        <v>390624.99999999994</v>
      </c>
      <c r="U86" s="35">
        <f t="shared" si="31"/>
        <v>0</v>
      </c>
      <c r="V86" s="34">
        <f t="shared" si="36"/>
        <v>37500000</v>
      </c>
      <c r="W86" s="30">
        <f>(I-Service_Fee)/12*V86</f>
        <v>234374.99999999997</v>
      </c>
      <c r="X86" s="35">
        <f t="shared" si="37"/>
        <v>0</v>
      </c>
      <c r="Y86" s="32"/>
      <c r="Z86" s="32">
        <f t="shared" si="43"/>
        <v>76</v>
      </c>
      <c r="AA86" s="32">
        <f t="shared" si="38"/>
        <v>1060232.8857766697</v>
      </c>
      <c r="AB86" s="32">
        <f t="shared" si="39"/>
        <v>312500</v>
      </c>
      <c r="AC86" s="32">
        <f t="shared" si="40"/>
        <v>390624.99999999994</v>
      </c>
      <c r="AD86" s="32">
        <f t="shared" si="41"/>
        <v>234374.99999999997</v>
      </c>
    </row>
    <row r="87" spans="1:30" ht="15.75" thickBot="1" x14ac:dyDescent="0.3">
      <c r="A87" s="7">
        <v>77</v>
      </c>
      <c r="B87" s="14">
        <f t="shared" si="32"/>
        <v>199765079.07275388</v>
      </c>
      <c r="C87" s="19">
        <f t="shared" si="33"/>
        <v>1569588.2344722501</v>
      </c>
      <c r="D87" s="14">
        <f t="shared" si="22"/>
        <v>1331767.1938183592</v>
      </c>
      <c r="E87" s="15">
        <f t="shared" si="23"/>
        <v>237821.04065389093</v>
      </c>
      <c r="F87" s="17">
        <f>IF(time&lt;=30,1-(1-$F$3*time/30)^(1/12),1-(1-$F$3)^(1/12))</f>
        <v>2.5350486138366879E-3</v>
      </c>
      <c r="G87" s="16">
        <f t="shared" si="24"/>
        <v>505811.29889691022</v>
      </c>
      <c r="H87" s="14">
        <f t="shared" si="25"/>
        <v>83235.449613647448</v>
      </c>
      <c r="I87" s="15">
        <f t="shared" si="26"/>
        <v>743632.33955080109</v>
      </c>
      <c r="J87" s="14">
        <f t="shared" si="27"/>
        <v>1248531.7442047116</v>
      </c>
      <c r="K87" s="21">
        <f t="shared" si="28"/>
        <v>1992164.0837555127</v>
      </c>
      <c r="M87" s="33">
        <f t="shared" si="34"/>
        <v>49765079.072753824</v>
      </c>
      <c r="N87" s="30">
        <f>(I-Service_Fee)/12*M87</f>
        <v>311031.7442047114</v>
      </c>
      <c r="O87" s="35">
        <f t="shared" si="29"/>
        <v>743632.33955080109</v>
      </c>
      <c r="P87" s="33">
        <f t="shared" si="42"/>
        <v>50000000</v>
      </c>
      <c r="Q87" s="30">
        <f>(I-Service_Fee)/12*P87</f>
        <v>312500</v>
      </c>
      <c r="R87" s="34">
        <f t="shared" si="30"/>
        <v>0</v>
      </c>
      <c r="S87" s="33">
        <f t="shared" si="35"/>
        <v>62500000</v>
      </c>
      <c r="T87" s="30">
        <f>(I-Service_Fee)/12*S87</f>
        <v>390624.99999999994</v>
      </c>
      <c r="U87" s="35">
        <f t="shared" si="31"/>
        <v>0</v>
      </c>
      <c r="V87" s="34">
        <f t="shared" si="36"/>
        <v>37500000</v>
      </c>
      <c r="W87" s="30">
        <f>(I-Service_Fee)/12*V87</f>
        <v>234374.99999999997</v>
      </c>
      <c r="X87" s="35">
        <f t="shared" si="37"/>
        <v>0</v>
      </c>
      <c r="Y87" s="32"/>
      <c r="Z87" s="32">
        <f t="shared" si="43"/>
        <v>77</v>
      </c>
      <c r="AA87" s="32">
        <f t="shared" si="38"/>
        <v>1054664.0837555125</v>
      </c>
      <c r="AB87" s="32">
        <f t="shared" si="39"/>
        <v>312500</v>
      </c>
      <c r="AC87" s="32">
        <f t="shared" si="40"/>
        <v>390624.99999999994</v>
      </c>
      <c r="AD87" s="32">
        <f t="shared" si="41"/>
        <v>234374.99999999997</v>
      </c>
    </row>
    <row r="88" spans="1:30" ht="15.75" thickBot="1" x14ac:dyDescent="0.3">
      <c r="A88" s="7">
        <v>78</v>
      </c>
      <c r="B88" s="14">
        <f t="shared" si="32"/>
        <v>199021446.73320308</v>
      </c>
      <c r="C88" s="19">
        <f t="shared" si="33"/>
        <v>1565609.251994157</v>
      </c>
      <c r="D88" s="14">
        <f t="shared" si="22"/>
        <v>1326809.6448880206</v>
      </c>
      <c r="E88" s="15">
        <f t="shared" si="23"/>
        <v>238799.60710613639</v>
      </c>
      <c r="F88" s="17">
        <f>IF(time&lt;=30,1-(1-$F$3*time/30)^(1/12),1-(1-$F$3)^(1/12))</f>
        <v>2.5350486138366879E-3</v>
      </c>
      <c r="G88" s="16">
        <f t="shared" si="24"/>
        <v>503923.67405179952</v>
      </c>
      <c r="H88" s="14">
        <f t="shared" si="25"/>
        <v>82925.602805501287</v>
      </c>
      <c r="I88" s="15">
        <f t="shared" si="26"/>
        <v>742723.28115793597</v>
      </c>
      <c r="J88" s="14">
        <f t="shared" si="27"/>
        <v>1243884.0420825193</v>
      </c>
      <c r="K88" s="21">
        <f t="shared" si="28"/>
        <v>1986607.3232404552</v>
      </c>
      <c r="M88" s="33">
        <f t="shared" si="34"/>
        <v>49021446.733203024</v>
      </c>
      <c r="N88" s="30">
        <f>(I-Service_Fee)/12*M88</f>
        <v>306384.04208251886</v>
      </c>
      <c r="O88" s="35">
        <f t="shared" si="29"/>
        <v>742723.28115793597</v>
      </c>
      <c r="P88" s="33">
        <f t="shared" si="42"/>
        <v>50000000</v>
      </c>
      <c r="Q88" s="30">
        <f>(I-Service_Fee)/12*P88</f>
        <v>312500</v>
      </c>
      <c r="R88" s="34">
        <f t="shared" si="30"/>
        <v>0</v>
      </c>
      <c r="S88" s="33">
        <f t="shared" si="35"/>
        <v>62500000</v>
      </c>
      <c r="T88" s="30">
        <f>(I-Service_Fee)/12*S88</f>
        <v>390624.99999999994</v>
      </c>
      <c r="U88" s="35">
        <f t="shared" si="31"/>
        <v>0</v>
      </c>
      <c r="V88" s="34">
        <f t="shared" si="36"/>
        <v>37500000</v>
      </c>
      <c r="W88" s="30">
        <f>(I-Service_Fee)/12*V88</f>
        <v>234374.99999999997</v>
      </c>
      <c r="X88" s="35">
        <f t="shared" si="37"/>
        <v>0</v>
      </c>
      <c r="Y88" s="32"/>
      <c r="Z88" s="32">
        <f t="shared" si="43"/>
        <v>78</v>
      </c>
      <c r="AA88" s="32">
        <f t="shared" si="38"/>
        <v>1049107.3232404548</v>
      </c>
      <c r="AB88" s="32">
        <f t="shared" si="39"/>
        <v>312500</v>
      </c>
      <c r="AC88" s="32">
        <f t="shared" si="40"/>
        <v>390624.99999999994</v>
      </c>
      <c r="AD88" s="32">
        <f t="shared" si="41"/>
        <v>234374.99999999997</v>
      </c>
    </row>
    <row r="89" spans="1:30" ht="15.75" thickBot="1" x14ac:dyDescent="0.3">
      <c r="A89" s="7">
        <v>79</v>
      </c>
      <c r="B89" s="14">
        <f t="shared" si="32"/>
        <v>198278723.45204514</v>
      </c>
      <c r="C89" s="19">
        <f t="shared" si="33"/>
        <v>1561640.3564300793</v>
      </c>
      <c r="D89" s="14">
        <f t="shared" si="22"/>
        <v>1321858.1563469677</v>
      </c>
      <c r="E89" s="15">
        <f t="shared" si="23"/>
        <v>239782.20008311165</v>
      </c>
      <c r="F89" s="17">
        <f>IF(time&lt;=30,1-(1-$F$3*time/30)^(1/12),1-(1-$F$3)^(1/12))</f>
        <v>2.5350486138366879E-3</v>
      </c>
      <c r="G89" s="16">
        <f t="shared" si="24"/>
        <v>502038.3435064716</v>
      </c>
      <c r="H89" s="14">
        <f t="shared" si="25"/>
        <v>82616.13477168548</v>
      </c>
      <c r="I89" s="15">
        <f t="shared" si="26"/>
        <v>741820.54358958325</v>
      </c>
      <c r="J89" s="14">
        <f t="shared" si="27"/>
        <v>1239242.0215752821</v>
      </c>
      <c r="K89" s="21">
        <f t="shared" si="28"/>
        <v>1981062.5651648655</v>
      </c>
      <c r="M89" s="33">
        <f t="shared" si="34"/>
        <v>48278723.45204509</v>
      </c>
      <c r="N89" s="30">
        <f>(I-Service_Fee)/12*M89</f>
        <v>301742.0215752818</v>
      </c>
      <c r="O89" s="35">
        <f t="shared" si="29"/>
        <v>741820.54358958325</v>
      </c>
      <c r="P89" s="33">
        <f t="shared" si="42"/>
        <v>50000000</v>
      </c>
      <c r="Q89" s="30">
        <f>(I-Service_Fee)/12*P89</f>
        <v>312500</v>
      </c>
      <c r="R89" s="34">
        <f t="shared" si="30"/>
        <v>0</v>
      </c>
      <c r="S89" s="33">
        <f t="shared" si="35"/>
        <v>62500000</v>
      </c>
      <c r="T89" s="30">
        <f>(I-Service_Fee)/12*S89</f>
        <v>390624.99999999994</v>
      </c>
      <c r="U89" s="35">
        <f t="shared" si="31"/>
        <v>0</v>
      </c>
      <c r="V89" s="34">
        <f t="shared" si="36"/>
        <v>37500000</v>
      </c>
      <c r="W89" s="30">
        <f>(I-Service_Fee)/12*V89</f>
        <v>234374.99999999997</v>
      </c>
      <c r="X89" s="35">
        <f t="shared" si="37"/>
        <v>0</v>
      </c>
      <c r="Y89" s="32"/>
      <c r="Z89" s="32">
        <f t="shared" si="43"/>
        <v>79</v>
      </c>
      <c r="AA89" s="32">
        <f t="shared" si="38"/>
        <v>1043562.565164865</v>
      </c>
      <c r="AB89" s="32">
        <f t="shared" si="39"/>
        <v>312500</v>
      </c>
      <c r="AC89" s="32">
        <f t="shared" si="40"/>
        <v>390624.99999999994</v>
      </c>
      <c r="AD89" s="32">
        <f t="shared" si="41"/>
        <v>234374.99999999997</v>
      </c>
    </row>
    <row r="90" spans="1:30" ht="15.75" thickBot="1" x14ac:dyDescent="0.3">
      <c r="A90" s="7">
        <v>80</v>
      </c>
      <c r="B90" s="14">
        <f t="shared" si="32"/>
        <v>197536902.90845555</v>
      </c>
      <c r="C90" s="19">
        <f t="shared" si="33"/>
        <v>1557681.5222091996</v>
      </c>
      <c r="D90" s="14">
        <f t="shared" si="22"/>
        <v>1316912.6860563704</v>
      </c>
      <c r="E90" s="15">
        <f t="shared" si="23"/>
        <v>240768.83615282923</v>
      </c>
      <c r="F90" s="17">
        <f>IF(time&lt;=30,1-(1-$F$3*time/30)^(1/12),1-(1-$F$3)^(1/12))</f>
        <v>2.5350486138366879E-3</v>
      </c>
      <c r="G90" s="16">
        <f t="shared" si="24"/>
        <v>500155.29119532835</v>
      </c>
      <c r="H90" s="14">
        <f t="shared" si="25"/>
        <v>82307.042878523149</v>
      </c>
      <c r="I90" s="15">
        <f t="shared" si="26"/>
        <v>740924.12734815758</v>
      </c>
      <c r="J90" s="14">
        <f t="shared" si="27"/>
        <v>1234605.6431778471</v>
      </c>
      <c r="K90" s="21">
        <f t="shared" si="28"/>
        <v>1975529.7705260047</v>
      </c>
      <c r="M90" s="33">
        <f t="shared" si="34"/>
        <v>47536902.908455506</v>
      </c>
      <c r="N90" s="30">
        <f>(I-Service_Fee)/12*M90</f>
        <v>297105.64317784691</v>
      </c>
      <c r="O90" s="35">
        <f t="shared" si="29"/>
        <v>740924.12734815758</v>
      </c>
      <c r="P90" s="33">
        <f t="shared" si="42"/>
        <v>50000000</v>
      </c>
      <c r="Q90" s="30">
        <f>(I-Service_Fee)/12*P90</f>
        <v>312500</v>
      </c>
      <c r="R90" s="34">
        <f t="shared" si="30"/>
        <v>0</v>
      </c>
      <c r="S90" s="33">
        <f t="shared" si="35"/>
        <v>62500000</v>
      </c>
      <c r="T90" s="30">
        <f>(I-Service_Fee)/12*S90</f>
        <v>390624.99999999994</v>
      </c>
      <c r="U90" s="35">
        <f t="shared" si="31"/>
        <v>0</v>
      </c>
      <c r="V90" s="34">
        <f t="shared" si="36"/>
        <v>37500000</v>
      </c>
      <c r="W90" s="30">
        <f>(I-Service_Fee)/12*V90</f>
        <v>234374.99999999997</v>
      </c>
      <c r="X90" s="35">
        <f t="shared" si="37"/>
        <v>0</v>
      </c>
      <c r="Y90" s="32"/>
      <c r="Z90" s="32">
        <f t="shared" si="43"/>
        <v>80</v>
      </c>
      <c r="AA90" s="32">
        <f t="shared" si="38"/>
        <v>1038029.7705260045</v>
      </c>
      <c r="AB90" s="32">
        <f t="shared" si="39"/>
        <v>312500</v>
      </c>
      <c r="AC90" s="32">
        <f t="shared" si="40"/>
        <v>390624.99999999994</v>
      </c>
      <c r="AD90" s="32">
        <f t="shared" si="41"/>
        <v>234374.99999999997</v>
      </c>
    </row>
    <row r="91" spans="1:30" ht="15.75" thickBot="1" x14ac:dyDescent="0.3">
      <c r="A91" s="7">
        <v>81</v>
      </c>
      <c r="B91" s="14">
        <f t="shared" si="32"/>
        <v>196795978.7811074</v>
      </c>
      <c r="C91" s="19">
        <f t="shared" si="33"/>
        <v>1553732.7238255241</v>
      </c>
      <c r="D91" s="14">
        <f t="shared" si="22"/>
        <v>1311973.1918740494</v>
      </c>
      <c r="E91" s="15">
        <f t="shared" si="23"/>
        <v>241759.53195147472</v>
      </c>
      <c r="F91" s="17">
        <f>IF(time&lt;=30,1-(1-$F$3*time/30)^(1/12),1-(1-$F$3)^(1/12))</f>
        <v>2.5350486138366879E-3</v>
      </c>
      <c r="G91" s="16">
        <f t="shared" si="24"/>
        <v>498274.50105132512</v>
      </c>
      <c r="H91" s="14">
        <f t="shared" si="25"/>
        <v>81998.324492128086</v>
      </c>
      <c r="I91" s="15">
        <f t="shared" si="26"/>
        <v>740034.03300279984</v>
      </c>
      <c r="J91" s="14">
        <f t="shared" si="27"/>
        <v>1229974.8673819213</v>
      </c>
      <c r="K91" s="21">
        <f t="shared" si="28"/>
        <v>1970008.9003847211</v>
      </c>
      <c r="M91" s="33">
        <f t="shared" si="34"/>
        <v>46795978.781107351</v>
      </c>
      <c r="N91" s="30">
        <f>(I-Service_Fee)/12*M91</f>
        <v>292474.86738192092</v>
      </c>
      <c r="O91" s="35">
        <f t="shared" si="29"/>
        <v>740034.03300279984</v>
      </c>
      <c r="P91" s="33">
        <f t="shared" si="42"/>
        <v>50000000</v>
      </c>
      <c r="Q91" s="30">
        <f>(I-Service_Fee)/12*P91</f>
        <v>312500</v>
      </c>
      <c r="R91" s="34">
        <f t="shared" si="30"/>
        <v>0</v>
      </c>
      <c r="S91" s="33">
        <f t="shared" si="35"/>
        <v>62500000</v>
      </c>
      <c r="T91" s="30">
        <f>(I-Service_Fee)/12*S91</f>
        <v>390624.99999999994</v>
      </c>
      <c r="U91" s="35">
        <f t="shared" si="31"/>
        <v>0</v>
      </c>
      <c r="V91" s="34">
        <f t="shared" si="36"/>
        <v>37500000</v>
      </c>
      <c r="W91" s="30">
        <f>(I-Service_Fee)/12*V91</f>
        <v>234374.99999999997</v>
      </c>
      <c r="X91" s="35">
        <f t="shared" si="37"/>
        <v>0</v>
      </c>
      <c r="Y91" s="32"/>
      <c r="Z91" s="32">
        <f t="shared" si="43"/>
        <v>81</v>
      </c>
      <c r="AA91" s="32">
        <f t="shared" si="38"/>
        <v>1032508.9003847208</v>
      </c>
      <c r="AB91" s="32">
        <f t="shared" si="39"/>
        <v>312500</v>
      </c>
      <c r="AC91" s="32">
        <f t="shared" si="40"/>
        <v>390624.99999999994</v>
      </c>
      <c r="AD91" s="32">
        <f t="shared" si="41"/>
        <v>234374.99999999997</v>
      </c>
    </row>
    <row r="92" spans="1:30" ht="15.75" thickBot="1" x14ac:dyDescent="0.3">
      <c r="A92" s="7">
        <v>82</v>
      </c>
      <c r="B92" s="14">
        <f t="shared" si="32"/>
        <v>196055944.7481046</v>
      </c>
      <c r="C92" s="19">
        <f t="shared" si="33"/>
        <v>1549793.9358377177</v>
      </c>
      <c r="D92" s="14">
        <f t="shared" si="22"/>
        <v>1307039.6316540309</v>
      </c>
      <c r="E92" s="15">
        <f t="shared" si="23"/>
        <v>242754.30418368685</v>
      </c>
      <c r="F92" s="17">
        <f>IF(time&lt;=30,1-(1-$F$3*time/30)^(1/12),1-(1-$F$3)^(1/12))</f>
        <v>2.5350486138366879E-3</v>
      </c>
      <c r="G92" s="16">
        <f t="shared" si="24"/>
        <v>496395.95700580109</v>
      </c>
      <c r="H92" s="14">
        <f t="shared" si="25"/>
        <v>81689.976978376915</v>
      </c>
      <c r="I92" s="15">
        <f t="shared" si="26"/>
        <v>739150.261189488</v>
      </c>
      <c r="J92" s="14">
        <f t="shared" si="27"/>
        <v>1225349.6546756539</v>
      </c>
      <c r="K92" s="21">
        <f t="shared" si="28"/>
        <v>1964499.9158651419</v>
      </c>
      <c r="M92" s="33">
        <f t="shared" si="34"/>
        <v>46055944.74810455</v>
      </c>
      <c r="N92" s="30">
        <f>(I-Service_Fee)/12*M92</f>
        <v>287849.65467565344</v>
      </c>
      <c r="O92" s="35">
        <f t="shared" si="29"/>
        <v>739150.261189488</v>
      </c>
      <c r="P92" s="33">
        <f t="shared" si="42"/>
        <v>50000000</v>
      </c>
      <c r="Q92" s="30">
        <f>(I-Service_Fee)/12*P92</f>
        <v>312500</v>
      </c>
      <c r="R92" s="34">
        <f t="shared" si="30"/>
        <v>0</v>
      </c>
      <c r="S92" s="33">
        <f t="shared" si="35"/>
        <v>62500000</v>
      </c>
      <c r="T92" s="30">
        <f>(I-Service_Fee)/12*S92</f>
        <v>390624.99999999994</v>
      </c>
      <c r="U92" s="35">
        <f t="shared" si="31"/>
        <v>0</v>
      </c>
      <c r="V92" s="34">
        <f t="shared" si="36"/>
        <v>37500000</v>
      </c>
      <c r="W92" s="30">
        <f>(I-Service_Fee)/12*V92</f>
        <v>234374.99999999997</v>
      </c>
      <c r="X92" s="35">
        <f t="shared" si="37"/>
        <v>0</v>
      </c>
      <c r="Y92" s="32"/>
      <c r="Z92" s="32">
        <f t="shared" si="43"/>
        <v>82</v>
      </c>
      <c r="AA92" s="32">
        <f t="shared" si="38"/>
        <v>1026999.9158651414</v>
      </c>
      <c r="AB92" s="32">
        <f t="shared" si="39"/>
        <v>312500</v>
      </c>
      <c r="AC92" s="32">
        <f t="shared" si="40"/>
        <v>390624.99999999994</v>
      </c>
      <c r="AD92" s="32">
        <f t="shared" si="41"/>
        <v>234374.99999999997</v>
      </c>
    </row>
    <row r="93" spans="1:30" ht="15.75" thickBot="1" x14ac:dyDescent="0.3">
      <c r="A93" s="7">
        <v>83</v>
      </c>
      <c r="B93" s="14">
        <f t="shared" si="32"/>
        <v>195316794.48691511</v>
      </c>
      <c r="C93" s="19">
        <f t="shared" si="33"/>
        <v>1545865.1328689398</v>
      </c>
      <c r="D93" s="14">
        <f t="shared" si="22"/>
        <v>1302111.9632461008</v>
      </c>
      <c r="E93" s="15">
        <f t="shared" si="23"/>
        <v>243753.16962283896</v>
      </c>
      <c r="F93" s="17">
        <f>IF(time&lt;=30,1-(1-$F$3*time/30)^(1/12),1-(1-$F$3)^(1/12))</f>
        <v>2.5350486138366879E-3</v>
      </c>
      <c r="G93" s="16">
        <f t="shared" si="24"/>
        <v>494519.64298830874</v>
      </c>
      <c r="H93" s="14">
        <f t="shared" si="25"/>
        <v>81381.997702881301</v>
      </c>
      <c r="I93" s="15">
        <f t="shared" si="26"/>
        <v>738272.81261114776</v>
      </c>
      <c r="J93" s="14">
        <f t="shared" si="27"/>
        <v>1220729.9655432196</v>
      </c>
      <c r="K93" s="21">
        <f t="shared" si="28"/>
        <v>1959002.7781543673</v>
      </c>
      <c r="M93" s="33">
        <f t="shared" si="34"/>
        <v>45316794.486915059</v>
      </c>
      <c r="N93" s="30">
        <f>(I-Service_Fee)/12*M93</f>
        <v>283229.96554321912</v>
      </c>
      <c r="O93" s="35">
        <f t="shared" si="29"/>
        <v>738272.81261114776</v>
      </c>
      <c r="P93" s="33">
        <f t="shared" si="42"/>
        <v>50000000</v>
      </c>
      <c r="Q93" s="30">
        <f>(I-Service_Fee)/12*P93</f>
        <v>312500</v>
      </c>
      <c r="R93" s="34">
        <f t="shared" si="30"/>
        <v>0</v>
      </c>
      <c r="S93" s="33">
        <f t="shared" si="35"/>
        <v>62500000</v>
      </c>
      <c r="T93" s="30">
        <f>(I-Service_Fee)/12*S93</f>
        <v>390624.99999999994</v>
      </c>
      <c r="U93" s="35">
        <f t="shared" si="31"/>
        <v>0</v>
      </c>
      <c r="V93" s="34">
        <f t="shared" si="36"/>
        <v>37500000</v>
      </c>
      <c r="W93" s="30">
        <f>(I-Service_Fee)/12*V93</f>
        <v>234374.99999999997</v>
      </c>
      <c r="X93" s="35">
        <f t="shared" si="37"/>
        <v>0</v>
      </c>
      <c r="Y93" s="32"/>
      <c r="Z93" s="32">
        <f t="shared" si="43"/>
        <v>83</v>
      </c>
      <c r="AA93" s="32">
        <f t="shared" si="38"/>
        <v>1021502.7781543669</v>
      </c>
      <c r="AB93" s="32">
        <f t="shared" si="39"/>
        <v>312500</v>
      </c>
      <c r="AC93" s="32">
        <f t="shared" si="40"/>
        <v>390624.99999999994</v>
      </c>
      <c r="AD93" s="32">
        <f t="shared" si="41"/>
        <v>234374.99999999997</v>
      </c>
    </row>
    <row r="94" spans="1:30" ht="15.75" thickBot="1" x14ac:dyDescent="0.3">
      <c r="A94" s="7">
        <v>84</v>
      </c>
      <c r="B94" s="14">
        <f t="shared" si="32"/>
        <v>194578521.67430395</v>
      </c>
      <c r="C94" s="19">
        <f t="shared" si="33"/>
        <v>1541946.2896066818</v>
      </c>
      <c r="D94" s="14">
        <f t="shared" si="22"/>
        <v>1297190.1444953599</v>
      </c>
      <c r="E94" s="15">
        <f t="shared" si="23"/>
        <v>244756.14511132194</v>
      </c>
      <c r="F94" s="17">
        <f>IF(time&lt;=30,1-(1-$F$3*time/30)^(1/12),1-(1-$F$3)^(1/12))</f>
        <v>2.5350486138366879E-3</v>
      </c>
      <c r="G94" s="16">
        <f t="shared" si="24"/>
        <v>492645.54292644368</v>
      </c>
      <c r="H94" s="14">
        <f t="shared" si="25"/>
        <v>81074.384030959976</v>
      </c>
      <c r="I94" s="15">
        <f t="shared" si="26"/>
        <v>737401.68803776568</v>
      </c>
      <c r="J94" s="14">
        <f t="shared" si="27"/>
        <v>1216115.7604643998</v>
      </c>
      <c r="K94" s="21">
        <f t="shared" si="28"/>
        <v>1953517.4485021655</v>
      </c>
      <c r="M94" s="33">
        <f t="shared" si="34"/>
        <v>44578521.674303912</v>
      </c>
      <c r="N94" s="30">
        <f>(I-Service_Fee)/12*M94</f>
        <v>278615.76046439941</v>
      </c>
      <c r="O94" s="35">
        <f t="shared" si="29"/>
        <v>737401.68803776568</v>
      </c>
      <c r="P94" s="33">
        <f t="shared" si="42"/>
        <v>50000000</v>
      </c>
      <c r="Q94" s="30">
        <f>(I-Service_Fee)/12*P94</f>
        <v>312500</v>
      </c>
      <c r="R94" s="34">
        <f t="shared" si="30"/>
        <v>0</v>
      </c>
      <c r="S94" s="33">
        <f t="shared" si="35"/>
        <v>62500000</v>
      </c>
      <c r="T94" s="30">
        <f>(I-Service_Fee)/12*S94</f>
        <v>390624.99999999994</v>
      </c>
      <c r="U94" s="35">
        <f t="shared" si="31"/>
        <v>0</v>
      </c>
      <c r="V94" s="34">
        <f t="shared" si="36"/>
        <v>37500000</v>
      </c>
      <c r="W94" s="30">
        <f>(I-Service_Fee)/12*V94</f>
        <v>234374.99999999997</v>
      </c>
      <c r="X94" s="35">
        <f t="shared" si="37"/>
        <v>0</v>
      </c>
      <c r="Y94" s="32"/>
      <c r="Z94" s="32">
        <f t="shared" si="43"/>
        <v>84</v>
      </c>
      <c r="AA94" s="32">
        <f t="shared" si="38"/>
        <v>1016017.448502165</v>
      </c>
      <c r="AB94" s="32">
        <f t="shared" si="39"/>
        <v>312500</v>
      </c>
      <c r="AC94" s="32">
        <f t="shared" si="40"/>
        <v>390624.99999999994</v>
      </c>
      <c r="AD94" s="32">
        <f t="shared" si="41"/>
        <v>234374.99999999997</v>
      </c>
    </row>
    <row r="95" spans="1:30" ht="15.75" thickBot="1" x14ac:dyDescent="0.3">
      <c r="A95" s="7">
        <v>85</v>
      </c>
      <c r="B95" s="14">
        <f t="shared" si="32"/>
        <v>193841119.9862662</v>
      </c>
      <c r="C95" s="19">
        <f t="shared" si="33"/>
        <v>1538037.3808026037</v>
      </c>
      <c r="D95" s="14">
        <f t="shared" si="22"/>
        <v>1292274.1332417747</v>
      </c>
      <c r="E95" s="15">
        <f t="shared" si="23"/>
        <v>245763.24756082892</v>
      </c>
      <c r="F95" s="17">
        <f>IF(time&lt;=30,1-(1-$F$3*time/30)^(1/12),1-(1-$F$3)^(1/12))</f>
        <v>2.5350486138366879E-3</v>
      </c>
      <c r="G95" s="16">
        <f t="shared" si="24"/>
        <v>490773.64074567414</v>
      </c>
      <c r="H95" s="14">
        <f t="shared" si="25"/>
        <v>80767.133327610922</v>
      </c>
      <c r="I95" s="15">
        <f t="shared" si="26"/>
        <v>736536.88830650307</v>
      </c>
      <c r="J95" s="14">
        <f t="shared" si="27"/>
        <v>1211506.9999141637</v>
      </c>
      <c r="K95" s="21">
        <f t="shared" si="28"/>
        <v>1948043.8882206669</v>
      </c>
      <c r="M95" s="33">
        <f t="shared" si="34"/>
        <v>43841119.986266144</v>
      </c>
      <c r="N95" s="30">
        <f>(I-Service_Fee)/12*M95</f>
        <v>274006.99991416337</v>
      </c>
      <c r="O95" s="35">
        <f t="shared" si="29"/>
        <v>736536.88830650307</v>
      </c>
      <c r="P95" s="33">
        <f t="shared" si="42"/>
        <v>50000000</v>
      </c>
      <c r="Q95" s="30">
        <f>(I-Service_Fee)/12*P95</f>
        <v>312500</v>
      </c>
      <c r="R95" s="34">
        <f t="shared" si="30"/>
        <v>0</v>
      </c>
      <c r="S95" s="33">
        <f t="shared" si="35"/>
        <v>62500000</v>
      </c>
      <c r="T95" s="30">
        <f>(I-Service_Fee)/12*S95</f>
        <v>390624.99999999994</v>
      </c>
      <c r="U95" s="35">
        <f t="shared" si="31"/>
        <v>0</v>
      </c>
      <c r="V95" s="34">
        <f t="shared" si="36"/>
        <v>37500000</v>
      </c>
      <c r="W95" s="30">
        <f>(I-Service_Fee)/12*V95</f>
        <v>234374.99999999997</v>
      </c>
      <c r="X95" s="35">
        <f t="shared" si="37"/>
        <v>0</v>
      </c>
      <c r="Y95" s="32"/>
      <c r="Z95" s="32">
        <f t="shared" si="43"/>
        <v>85</v>
      </c>
      <c r="AA95" s="32">
        <f t="shared" si="38"/>
        <v>1010543.8882206664</v>
      </c>
      <c r="AB95" s="32">
        <f t="shared" si="39"/>
        <v>312500</v>
      </c>
      <c r="AC95" s="32">
        <f t="shared" si="40"/>
        <v>390624.99999999994</v>
      </c>
      <c r="AD95" s="32">
        <f t="shared" si="41"/>
        <v>234374.99999999997</v>
      </c>
    </row>
    <row r="96" spans="1:30" ht="15.75" thickBot="1" x14ac:dyDescent="0.3">
      <c r="A96" s="7">
        <v>86</v>
      </c>
      <c r="B96" s="14">
        <f t="shared" si="32"/>
        <v>193104583.0979597</v>
      </c>
      <c r="C96" s="19">
        <f t="shared" si="33"/>
        <v>1534138.3812723714</v>
      </c>
      <c r="D96" s="14">
        <f t="shared" si="22"/>
        <v>1287363.8873197313</v>
      </c>
      <c r="E96" s="15">
        <f t="shared" si="23"/>
        <v>246774.4939526401</v>
      </c>
      <c r="F96" s="17">
        <f>IF(time&lt;=30,1-(1-$F$3*time/30)^(1/12),1-(1-$F$3)^(1/12))</f>
        <v>2.5350486138366879E-3</v>
      </c>
      <c r="G96" s="16">
        <f t="shared" si="24"/>
        <v>488903.92036916938</v>
      </c>
      <c r="H96" s="14">
        <f t="shared" si="25"/>
        <v>80460.242957483206</v>
      </c>
      <c r="I96" s="15">
        <f t="shared" si="26"/>
        <v>735678.41432180954</v>
      </c>
      <c r="J96" s="14">
        <f t="shared" si="27"/>
        <v>1206903.644362248</v>
      </c>
      <c r="K96" s="21">
        <f t="shared" si="28"/>
        <v>1942582.0586840576</v>
      </c>
      <c r="M96" s="33">
        <f t="shared" si="34"/>
        <v>43104583.097959638</v>
      </c>
      <c r="N96" s="30">
        <f>(I-Service_Fee)/12*M96</f>
        <v>269403.64436224772</v>
      </c>
      <c r="O96" s="35">
        <f t="shared" si="29"/>
        <v>735678.41432180954</v>
      </c>
      <c r="P96" s="33">
        <f t="shared" si="42"/>
        <v>50000000</v>
      </c>
      <c r="Q96" s="30">
        <f>(I-Service_Fee)/12*P96</f>
        <v>312500</v>
      </c>
      <c r="R96" s="34">
        <f t="shared" si="30"/>
        <v>0</v>
      </c>
      <c r="S96" s="33">
        <f t="shared" si="35"/>
        <v>62500000</v>
      </c>
      <c r="T96" s="30">
        <f>(I-Service_Fee)/12*S96</f>
        <v>390624.99999999994</v>
      </c>
      <c r="U96" s="35">
        <f t="shared" si="31"/>
        <v>0</v>
      </c>
      <c r="V96" s="34">
        <f t="shared" si="36"/>
        <v>37500000</v>
      </c>
      <c r="W96" s="30">
        <f>(I-Service_Fee)/12*V96</f>
        <v>234374.99999999997</v>
      </c>
      <c r="X96" s="35">
        <f t="shared" si="37"/>
        <v>0</v>
      </c>
      <c r="Y96" s="32"/>
      <c r="Z96" s="32">
        <f t="shared" si="43"/>
        <v>86</v>
      </c>
      <c r="AA96" s="32">
        <f t="shared" si="38"/>
        <v>1005082.0586840573</v>
      </c>
      <c r="AB96" s="32">
        <f t="shared" si="39"/>
        <v>312500</v>
      </c>
      <c r="AC96" s="32">
        <f t="shared" si="40"/>
        <v>390624.99999999994</v>
      </c>
      <c r="AD96" s="32">
        <f t="shared" si="41"/>
        <v>234374.99999999997</v>
      </c>
    </row>
    <row r="97" spans="1:30" ht="15.75" thickBot="1" x14ac:dyDescent="0.3">
      <c r="A97" s="7">
        <v>87</v>
      </c>
      <c r="B97" s="14">
        <f t="shared" si="32"/>
        <v>192368904.68363789</v>
      </c>
      <c r="C97" s="19">
        <f t="shared" si="33"/>
        <v>1530249.2658954929</v>
      </c>
      <c r="D97" s="14">
        <f t="shared" si="22"/>
        <v>1282459.3645575859</v>
      </c>
      <c r="E97" s="15">
        <f t="shared" si="23"/>
        <v>247789.90133790695</v>
      </c>
      <c r="F97" s="17">
        <f>IF(time&lt;=30,1-(1-$F$3*time/30)^(1/12),1-(1-$F$3)^(1/12))</f>
        <v>2.5350486138366879E-3</v>
      </c>
      <c r="G97" s="16">
        <f t="shared" si="24"/>
        <v>487036.36571762874</v>
      </c>
      <c r="H97" s="14">
        <f t="shared" si="25"/>
        <v>80153.710284849119</v>
      </c>
      <c r="I97" s="15">
        <f t="shared" si="26"/>
        <v>734826.26705553569</v>
      </c>
      <c r="J97" s="14">
        <f t="shared" si="27"/>
        <v>1202305.6542727367</v>
      </c>
      <c r="K97" s="21">
        <f t="shared" si="28"/>
        <v>1937131.9213282724</v>
      </c>
      <c r="M97" s="33">
        <f t="shared" si="34"/>
        <v>42368904.683637828</v>
      </c>
      <c r="N97" s="30">
        <f>(I-Service_Fee)/12*M97</f>
        <v>264805.6542727364</v>
      </c>
      <c r="O97" s="35">
        <f t="shared" si="29"/>
        <v>734826.26705553569</v>
      </c>
      <c r="P97" s="33">
        <f t="shared" si="42"/>
        <v>50000000</v>
      </c>
      <c r="Q97" s="30">
        <f>(I-Service_Fee)/12*P97</f>
        <v>312500</v>
      </c>
      <c r="R97" s="34">
        <f t="shared" si="30"/>
        <v>0</v>
      </c>
      <c r="S97" s="33">
        <f t="shared" si="35"/>
        <v>62500000</v>
      </c>
      <c r="T97" s="30">
        <f>(I-Service_Fee)/12*S97</f>
        <v>390624.99999999994</v>
      </c>
      <c r="U97" s="35">
        <f t="shared" si="31"/>
        <v>0</v>
      </c>
      <c r="V97" s="34">
        <f t="shared" si="36"/>
        <v>37500000</v>
      </c>
      <c r="W97" s="30">
        <f>(I-Service_Fee)/12*V97</f>
        <v>234374.99999999997</v>
      </c>
      <c r="X97" s="35">
        <f t="shared" si="37"/>
        <v>0</v>
      </c>
      <c r="Y97" s="32"/>
      <c r="Z97" s="32">
        <f t="shared" si="43"/>
        <v>87</v>
      </c>
      <c r="AA97" s="32">
        <f t="shared" si="38"/>
        <v>999631.92132827209</v>
      </c>
      <c r="AB97" s="32">
        <f t="shared" si="39"/>
        <v>312500</v>
      </c>
      <c r="AC97" s="32">
        <f t="shared" si="40"/>
        <v>390624.99999999994</v>
      </c>
      <c r="AD97" s="32">
        <f t="shared" si="41"/>
        <v>234374.99999999997</v>
      </c>
    </row>
    <row r="98" spans="1:30" ht="15.75" thickBot="1" x14ac:dyDescent="0.3">
      <c r="A98" s="7">
        <v>88</v>
      </c>
      <c r="B98" s="14">
        <f t="shared" si="32"/>
        <v>191634078.41658235</v>
      </c>
      <c r="C98" s="19">
        <f t="shared" si="33"/>
        <v>1526370.0096151598</v>
      </c>
      <c r="D98" s="14">
        <f t="shared" si="22"/>
        <v>1277560.5227772158</v>
      </c>
      <c r="E98" s="15">
        <f t="shared" si="23"/>
        <v>248809.48683794402</v>
      </c>
      <c r="F98" s="17">
        <f>IF(time&lt;=30,1-(1-$F$3*time/30)^(1/12),1-(1-$F$3)^(1/12))</f>
        <v>2.5350486138366879E-3</v>
      </c>
      <c r="G98" s="16">
        <f t="shared" si="24"/>
        <v>485170.96070911025</v>
      </c>
      <c r="H98" s="14">
        <f t="shared" si="25"/>
        <v>79847.532673575988</v>
      </c>
      <c r="I98" s="15">
        <f t="shared" si="26"/>
        <v>733980.44754705427</v>
      </c>
      <c r="J98" s="14">
        <f t="shared" si="27"/>
        <v>1197712.9901036399</v>
      </c>
      <c r="K98" s="21">
        <f t="shared" si="28"/>
        <v>1931693.437650694</v>
      </c>
      <c r="M98" s="33">
        <f t="shared" si="34"/>
        <v>41634078.416582294</v>
      </c>
      <c r="N98" s="30">
        <f>(I-Service_Fee)/12*M98</f>
        <v>260212.99010363931</v>
      </c>
      <c r="O98" s="35">
        <f t="shared" si="29"/>
        <v>733980.44754705427</v>
      </c>
      <c r="P98" s="33">
        <f t="shared" si="42"/>
        <v>50000000</v>
      </c>
      <c r="Q98" s="30">
        <f>(I-Service_Fee)/12*P98</f>
        <v>312500</v>
      </c>
      <c r="R98" s="34">
        <f t="shared" si="30"/>
        <v>0</v>
      </c>
      <c r="S98" s="33">
        <f t="shared" si="35"/>
        <v>62500000</v>
      </c>
      <c r="T98" s="30">
        <f>(I-Service_Fee)/12*S98</f>
        <v>390624.99999999994</v>
      </c>
      <c r="U98" s="35">
        <f t="shared" si="31"/>
        <v>0</v>
      </c>
      <c r="V98" s="34">
        <f t="shared" si="36"/>
        <v>37500000</v>
      </c>
      <c r="W98" s="30">
        <f>(I-Service_Fee)/12*V98</f>
        <v>234374.99999999997</v>
      </c>
      <c r="X98" s="35">
        <f t="shared" si="37"/>
        <v>0</v>
      </c>
      <c r="Y98" s="32"/>
      <c r="Z98" s="32">
        <f t="shared" si="43"/>
        <v>88</v>
      </c>
      <c r="AA98" s="32">
        <f t="shared" si="38"/>
        <v>994193.43765069358</v>
      </c>
      <c r="AB98" s="32">
        <f t="shared" si="39"/>
        <v>312500</v>
      </c>
      <c r="AC98" s="32">
        <f t="shared" si="40"/>
        <v>390624.99999999994</v>
      </c>
      <c r="AD98" s="32">
        <f t="shared" si="41"/>
        <v>234374.99999999997</v>
      </c>
    </row>
    <row r="99" spans="1:30" ht="15.75" thickBot="1" x14ac:dyDescent="0.3">
      <c r="A99" s="7">
        <v>89</v>
      </c>
      <c r="B99" s="14">
        <f t="shared" si="32"/>
        <v>190900097.9690353</v>
      </c>
      <c r="C99" s="19">
        <f t="shared" si="33"/>
        <v>1522500.5874380833</v>
      </c>
      <c r="D99" s="14">
        <f t="shared" si="22"/>
        <v>1272667.3197935687</v>
      </c>
      <c r="E99" s="15">
        <f t="shared" si="23"/>
        <v>249833.26764451456</v>
      </c>
      <c r="F99" s="17">
        <f>IF(time&lt;=30,1-(1-$F$3*time/30)^(1/12),1-(1-$F$3)^(1/12))</f>
        <v>2.5350486138366879E-3</v>
      </c>
      <c r="G99" s="16">
        <f t="shared" si="24"/>
        <v>483307.68925885833</v>
      </c>
      <c r="H99" s="14">
        <f t="shared" si="25"/>
        <v>79541.707487098043</v>
      </c>
      <c r="I99" s="15">
        <f t="shared" si="26"/>
        <v>733140.95690337289</v>
      </c>
      <c r="J99" s="14">
        <f t="shared" si="27"/>
        <v>1193125.6123064707</v>
      </c>
      <c r="K99" s="21">
        <f t="shared" si="28"/>
        <v>1926266.5692098436</v>
      </c>
      <c r="M99" s="33">
        <f t="shared" si="34"/>
        <v>40900097.969035238</v>
      </c>
      <c r="N99" s="30">
        <f>(I-Service_Fee)/12*M99</f>
        <v>255625.61230647023</v>
      </c>
      <c r="O99" s="35">
        <f t="shared" si="29"/>
        <v>733140.95690337289</v>
      </c>
      <c r="P99" s="33">
        <f t="shared" si="42"/>
        <v>50000000</v>
      </c>
      <c r="Q99" s="30">
        <f>(I-Service_Fee)/12*P99</f>
        <v>312500</v>
      </c>
      <c r="R99" s="34">
        <f t="shared" si="30"/>
        <v>0</v>
      </c>
      <c r="S99" s="33">
        <f t="shared" si="35"/>
        <v>62500000</v>
      </c>
      <c r="T99" s="30">
        <f>(I-Service_Fee)/12*S99</f>
        <v>390624.99999999994</v>
      </c>
      <c r="U99" s="35">
        <f t="shared" si="31"/>
        <v>0</v>
      </c>
      <c r="V99" s="34">
        <f t="shared" si="36"/>
        <v>37500000</v>
      </c>
      <c r="W99" s="30">
        <f>(I-Service_Fee)/12*V99</f>
        <v>234374.99999999997</v>
      </c>
      <c r="X99" s="35">
        <f t="shared" si="37"/>
        <v>0</v>
      </c>
      <c r="Y99" s="32"/>
      <c r="Z99" s="32">
        <f t="shared" si="43"/>
        <v>89</v>
      </c>
      <c r="AA99" s="32">
        <f t="shared" si="38"/>
        <v>988766.56920984318</v>
      </c>
      <c r="AB99" s="32">
        <f t="shared" si="39"/>
        <v>312500</v>
      </c>
      <c r="AC99" s="32">
        <f t="shared" si="40"/>
        <v>390624.99999999994</v>
      </c>
      <c r="AD99" s="32">
        <f t="shared" si="41"/>
        <v>234374.99999999997</v>
      </c>
    </row>
    <row r="100" spans="1:30" ht="15.75" thickBot="1" x14ac:dyDescent="0.3">
      <c r="A100" s="7">
        <v>90</v>
      </c>
      <c r="B100" s="14">
        <f t="shared" si="32"/>
        <v>190166957.01213193</v>
      </c>
      <c r="C100" s="19">
        <f t="shared" si="33"/>
        <v>1518640.9744343329</v>
      </c>
      <c r="D100" s="14">
        <f t="shared" si="22"/>
        <v>1267779.7134142129</v>
      </c>
      <c r="E100" s="15">
        <f t="shared" si="23"/>
        <v>250861.26102012</v>
      </c>
      <c r="F100" s="17">
        <f>IF(time&lt;=30,1-(1-$F$3*time/30)^(1/12),1-(1-$F$3)^(1/12))</f>
        <v>2.5350486138366879E-3</v>
      </c>
      <c r="G100" s="16">
        <f t="shared" si="24"/>
        <v>481446.53527913167</v>
      </c>
      <c r="H100" s="14">
        <f t="shared" si="25"/>
        <v>79236.232088388308</v>
      </c>
      <c r="I100" s="15">
        <f t="shared" si="26"/>
        <v>732307.79629925173</v>
      </c>
      <c r="J100" s="14">
        <f t="shared" si="27"/>
        <v>1188543.4813258245</v>
      </c>
      <c r="K100" s="21">
        <f t="shared" si="28"/>
        <v>1920851.2776250762</v>
      </c>
      <c r="M100" s="33">
        <f t="shared" si="34"/>
        <v>40166957.012131862</v>
      </c>
      <c r="N100" s="30">
        <f>(I-Service_Fee)/12*M100</f>
        <v>251043.4813258241</v>
      </c>
      <c r="O100" s="35">
        <f t="shared" si="29"/>
        <v>732307.79629925173</v>
      </c>
      <c r="P100" s="33">
        <f t="shared" si="42"/>
        <v>50000000</v>
      </c>
      <c r="Q100" s="30">
        <f>(I-Service_Fee)/12*P100</f>
        <v>312500</v>
      </c>
      <c r="R100" s="34">
        <f t="shared" si="30"/>
        <v>0</v>
      </c>
      <c r="S100" s="33">
        <f t="shared" si="35"/>
        <v>62500000</v>
      </c>
      <c r="T100" s="30">
        <f>(I-Service_Fee)/12*S100</f>
        <v>390624.99999999994</v>
      </c>
      <c r="U100" s="35">
        <f t="shared" si="31"/>
        <v>0</v>
      </c>
      <c r="V100" s="34">
        <f t="shared" si="36"/>
        <v>37500000</v>
      </c>
      <c r="W100" s="30">
        <f>(I-Service_Fee)/12*V100</f>
        <v>234374.99999999997</v>
      </c>
      <c r="X100" s="35">
        <f t="shared" si="37"/>
        <v>0</v>
      </c>
      <c r="Y100" s="32"/>
      <c r="Z100" s="32">
        <f t="shared" si="43"/>
        <v>90</v>
      </c>
      <c r="AA100" s="32">
        <f t="shared" si="38"/>
        <v>983351.27762507577</v>
      </c>
      <c r="AB100" s="32">
        <f t="shared" si="39"/>
        <v>312500</v>
      </c>
      <c r="AC100" s="32">
        <f t="shared" si="40"/>
        <v>390624.99999999994</v>
      </c>
      <c r="AD100" s="32">
        <f t="shared" si="41"/>
        <v>234374.99999999997</v>
      </c>
    </row>
    <row r="101" spans="1:30" ht="15.75" thickBot="1" x14ac:dyDescent="0.3">
      <c r="A101" s="7">
        <v>91</v>
      </c>
      <c r="B101" s="14">
        <f t="shared" si="32"/>
        <v>189434649.21583268</v>
      </c>
      <c r="C101" s="19">
        <f t="shared" si="33"/>
        <v>1514791.1457371775</v>
      </c>
      <c r="D101" s="14">
        <f t="shared" si="22"/>
        <v>1262897.6614388847</v>
      </c>
      <c r="E101" s="15">
        <f t="shared" si="23"/>
        <v>251893.48429829278</v>
      </c>
      <c r="F101" s="17">
        <f>IF(time&lt;=30,1-(1-$F$3*time/30)^(1/12),1-(1-$F$3)^(1/12))</f>
        <v>2.5350486138366879E-3</v>
      </c>
      <c r="G101" s="16">
        <f t="shared" si="24"/>
        <v>479587.48267903097</v>
      </c>
      <c r="H101" s="14">
        <f t="shared" si="25"/>
        <v>78931.103839930278</v>
      </c>
      <c r="I101" s="15">
        <f t="shared" si="26"/>
        <v>731480.96697732375</v>
      </c>
      <c r="J101" s="14">
        <f t="shared" si="27"/>
        <v>1183966.5575989543</v>
      </c>
      <c r="K101" s="21">
        <f t="shared" si="28"/>
        <v>1915447.5245762779</v>
      </c>
      <c r="M101" s="33">
        <f t="shared" si="34"/>
        <v>39434649.215832613</v>
      </c>
      <c r="N101" s="30">
        <f>(I-Service_Fee)/12*M101</f>
        <v>246466.5575989538</v>
      </c>
      <c r="O101" s="35">
        <f t="shared" si="29"/>
        <v>731480.96697732375</v>
      </c>
      <c r="P101" s="33">
        <f t="shared" si="42"/>
        <v>50000000</v>
      </c>
      <c r="Q101" s="30">
        <f>(I-Service_Fee)/12*P101</f>
        <v>312500</v>
      </c>
      <c r="R101" s="34">
        <f t="shared" si="30"/>
        <v>0</v>
      </c>
      <c r="S101" s="33">
        <f t="shared" si="35"/>
        <v>62500000</v>
      </c>
      <c r="T101" s="30">
        <f>(I-Service_Fee)/12*S101</f>
        <v>390624.99999999994</v>
      </c>
      <c r="U101" s="35">
        <f t="shared" si="31"/>
        <v>0</v>
      </c>
      <c r="V101" s="34">
        <f t="shared" si="36"/>
        <v>37500000</v>
      </c>
      <c r="W101" s="30">
        <f>(I-Service_Fee)/12*V101</f>
        <v>234374.99999999997</v>
      </c>
      <c r="X101" s="35">
        <f t="shared" si="37"/>
        <v>0</v>
      </c>
      <c r="Y101" s="32"/>
      <c r="Z101" s="32">
        <f t="shared" si="43"/>
        <v>91</v>
      </c>
      <c r="AA101" s="32">
        <f t="shared" si="38"/>
        <v>977947.52457627759</v>
      </c>
      <c r="AB101" s="32">
        <f t="shared" si="39"/>
        <v>312500</v>
      </c>
      <c r="AC101" s="32">
        <f t="shared" si="40"/>
        <v>390624.99999999994</v>
      </c>
      <c r="AD101" s="32">
        <f t="shared" si="41"/>
        <v>234374.99999999997</v>
      </c>
    </row>
    <row r="102" spans="1:30" ht="15.75" thickBot="1" x14ac:dyDescent="0.3">
      <c r="A102" s="7">
        <v>92</v>
      </c>
      <c r="B102" s="14">
        <f t="shared" si="32"/>
        <v>188703168.24885535</v>
      </c>
      <c r="C102" s="19">
        <f t="shared" si="33"/>
        <v>1510951.0765429244</v>
      </c>
      <c r="D102" s="14">
        <f t="shared" si="22"/>
        <v>1258021.1216590358</v>
      </c>
      <c r="E102" s="15">
        <f t="shared" si="23"/>
        <v>252929.9548838886</v>
      </c>
      <c r="F102" s="17">
        <f>IF(time&lt;=30,1-(1-$F$3*time/30)^(1/12),1-(1-$F$3)^(1/12))</f>
        <v>2.5350486138366879E-3</v>
      </c>
      <c r="G102" s="16">
        <f t="shared" si="24"/>
        <v>477730.51536432584</v>
      </c>
      <c r="H102" s="14">
        <f t="shared" si="25"/>
        <v>78626.320103689723</v>
      </c>
      <c r="I102" s="15">
        <f t="shared" si="26"/>
        <v>730660.47024821443</v>
      </c>
      <c r="J102" s="14">
        <f t="shared" si="27"/>
        <v>1179394.801555346</v>
      </c>
      <c r="K102" s="21">
        <f t="shared" si="28"/>
        <v>1910055.2718035604</v>
      </c>
      <c r="M102" s="33">
        <f t="shared" si="34"/>
        <v>38703168.248855293</v>
      </c>
      <c r="N102" s="30">
        <f>(I-Service_Fee)/12*M102</f>
        <v>241894.80155534556</v>
      </c>
      <c r="O102" s="35">
        <f t="shared" si="29"/>
        <v>730660.47024821443</v>
      </c>
      <c r="P102" s="33">
        <f t="shared" si="42"/>
        <v>50000000</v>
      </c>
      <c r="Q102" s="30">
        <f>(I-Service_Fee)/12*P102</f>
        <v>312500</v>
      </c>
      <c r="R102" s="34">
        <f t="shared" si="30"/>
        <v>0</v>
      </c>
      <c r="S102" s="33">
        <f t="shared" si="35"/>
        <v>62500000</v>
      </c>
      <c r="T102" s="30">
        <f>(I-Service_Fee)/12*S102</f>
        <v>390624.99999999994</v>
      </c>
      <c r="U102" s="35">
        <f t="shared" si="31"/>
        <v>0</v>
      </c>
      <c r="V102" s="34">
        <f t="shared" si="36"/>
        <v>37500000</v>
      </c>
      <c r="W102" s="30">
        <f>(I-Service_Fee)/12*V102</f>
        <v>234374.99999999997</v>
      </c>
      <c r="X102" s="35">
        <f t="shared" si="37"/>
        <v>0</v>
      </c>
      <c r="Y102" s="32"/>
      <c r="Z102" s="32">
        <f t="shared" si="43"/>
        <v>92</v>
      </c>
      <c r="AA102" s="32">
        <f t="shared" si="38"/>
        <v>972555.27180355997</v>
      </c>
      <c r="AB102" s="32">
        <f t="shared" si="39"/>
        <v>312500</v>
      </c>
      <c r="AC102" s="32">
        <f t="shared" si="40"/>
        <v>390624.99999999994</v>
      </c>
      <c r="AD102" s="32">
        <f t="shared" si="41"/>
        <v>234374.99999999997</v>
      </c>
    </row>
    <row r="103" spans="1:30" ht="15.75" thickBot="1" x14ac:dyDescent="0.3">
      <c r="A103" s="7">
        <v>93</v>
      </c>
      <c r="B103" s="14">
        <f t="shared" si="32"/>
        <v>187972507.77860713</v>
      </c>
      <c r="C103" s="19">
        <f t="shared" si="33"/>
        <v>1507120.742110759</v>
      </c>
      <c r="D103" s="14">
        <f t="shared" si="22"/>
        <v>1253150.0518573809</v>
      </c>
      <c r="E103" s="15">
        <f t="shared" si="23"/>
        <v>253970.69025337812</v>
      </c>
      <c r="F103" s="17">
        <f>IF(time&lt;=30,1-(1-$F$3*time/30)^(1/12),1-(1-$F$3)^(1/12))</f>
        <v>2.5350486138366879E-3</v>
      </c>
      <c r="G103" s="16">
        <f t="shared" si="24"/>
        <v>475875.61723728204</v>
      </c>
      <c r="H103" s="14">
        <f t="shared" si="25"/>
        <v>78321.878241086306</v>
      </c>
      <c r="I103" s="15">
        <f t="shared" si="26"/>
        <v>729846.30749066011</v>
      </c>
      <c r="J103" s="14">
        <f t="shared" si="27"/>
        <v>1174828.1736162945</v>
      </c>
      <c r="K103" s="21">
        <f t="shared" si="28"/>
        <v>1904674.4811069546</v>
      </c>
      <c r="M103" s="33">
        <f t="shared" si="34"/>
        <v>37972507.778607078</v>
      </c>
      <c r="N103" s="30">
        <f>(I-Service_Fee)/12*M103</f>
        <v>237328.17361629423</v>
      </c>
      <c r="O103" s="35">
        <f t="shared" si="29"/>
        <v>729846.30749066011</v>
      </c>
      <c r="P103" s="33">
        <f t="shared" si="42"/>
        <v>50000000</v>
      </c>
      <c r="Q103" s="30">
        <f>(I-Service_Fee)/12*P103</f>
        <v>312500</v>
      </c>
      <c r="R103" s="34">
        <f t="shared" si="30"/>
        <v>0</v>
      </c>
      <c r="S103" s="33">
        <f t="shared" si="35"/>
        <v>62500000</v>
      </c>
      <c r="T103" s="30">
        <f>(I-Service_Fee)/12*S103</f>
        <v>390624.99999999994</v>
      </c>
      <c r="U103" s="35">
        <f t="shared" si="31"/>
        <v>0</v>
      </c>
      <c r="V103" s="34">
        <f t="shared" si="36"/>
        <v>37500000</v>
      </c>
      <c r="W103" s="30">
        <f>(I-Service_Fee)/12*V103</f>
        <v>234374.99999999997</v>
      </c>
      <c r="X103" s="35">
        <f t="shared" si="37"/>
        <v>0</v>
      </c>
      <c r="Y103" s="32"/>
      <c r="Z103" s="32">
        <f t="shared" si="43"/>
        <v>93</v>
      </c>
      <c r="AA103" s="32">
        <f t="shared" si="38"/>
        <v>967174.48110695439</v>
      </c>
      <c r="AB103" s="32">
        <f t="shared" si="39"/>
        <v>312500</v>
      </c>
      <c r="AC103" s="32">
        <f t="shared" si="40"/>
        <v>390624.99999999994</v>
      </c>
      <c r="AD103" s="32">
        <f t="shared" si="41"/>
        <v>234374.99999999997</v>
      </c>
    </row>
    <row r="104" spans="1:30" ht="15.75" thickBot="1" x14ac:dyDescent="0.3">
      <c r="A104" s="7">
        <v>94</v>
      </c>
      <c r="B104" s="14">
        <f t="shared" si="32"/>
        <v>187242661.47111648</v>
      </c>
      <c r="C104" s="19">
        <f t="shared" si="33"/>
        <v>1503300.1177625866</v>
      </c>
      <c r="D104" s="14">
        <f t="shared" si="22"/>
        <v>1248284.4098074434</v>
      </c>
      <c r="E104" s="15">
        <f t="shared" si="23"/>
        <v>255015.70795514318</v>
      </c>
      <c r="F104" s="17">
        <f>IF(time&lt;=30,1-(1-$F$3*time/30)^(1/12),1-(1-$F$3)^(1/12))</f>
        <v>2.5350486138366879E-3</v>
      </c>
      <c r="G104" s="16">
        <f t="shared" si="24"/>
        <v>474022.77219648776</v>
      </c>
      <c r="H104" s="14">
        <f t="shared" si="25"/>
        <v>78017.775612965212</v>
      </c>
      <c r="I104" s="15">
        <f t="shared" si="26"/>
        <v>729038.48015163094</v>
      </c>
      <c r="J104" s="14">
        <f t="shared" si="27"/>
        <v>1170266.6341944782</v>
      </c>
      <c r="K104" s="21">
        <f t="shared" si="28"/>
        <v>1899305.1143461091</v>
      </c>
      <c r="M104" s="33">
        <f t="shared" si="34"/>
        <v>37242661.471116416</v>
      </c>
      <c r="N104" s="30">
        <f>(I-Service_Fee)/12*M104</f>
        <v>232766.63419447758</v>
      </c>
      <c r="O104" s="35">
        <f t="shared" si="29"/>
        <v>729038.48015163094</v>
      </c>
      <c r="P104" s="33">
        <f t="shared" si="42"/>
        <v>50000000</v>
      </c>
      <c r="Q104" s="30">
        <f>(I-Service_Fee)/12*P104</f>
        <v>312500</v>
      </c>
      <c r="R104" s="34">
        <f t="shared" si="30"/>
        <v>0</v>
      </c>
      <c r="S104" s="33">
        <f t="shared" si="35"/>
        <v>62500000</v>
      </c>
      <c r="T104" s="30">
        <f>(I-Service_Fee)/12*S104</f>
        <v>390624.99999999994</v>
      </c>
      <c r="U104" s="35">
        <f t="shared" si="31"/>
        <v>0</v>
      </c>
      <c r="V104" s="34">
        <f t="shared" si="36"/>
        <v>37500000</v>
      </c>
      <c r="W104" s="30">
        <f>(I-Service_Fee)/12*V104</f>
        <v>234374.99999999997</v>
      </c>
      <c r="X104" s="35">
        <f t="shared" si="37"/>
        <v>0</v>
      </c>
      <c r="Y104" s="32"/>
      <c r="Z104" s="32">
        <f t="shared" si="43"/>
        <v>94</v>
      </c>
      <c r="AA104" s="32">
        <f t="shared" si="38"/>
        <v>961805.11434610852</v>
      </c>
      <c r="AB104" s="32">
        <f t="shared" si="39"/>
        <v>312500</v>
      </c>
      <c r="AC104" s="32">
        <f t="shared" si="40"/>
        <v>390624.99999999994</v>
      </c>
      <c r="AD104" s="32">
        <f t="shared" si="41"/>
        <v>234374.99999999997</v>
      </c>
    </row>
    <row r="105" spans="1:30" ht="15.75" thickBot="1" x14ac:dyDescent="0.3">
      <c r="A105" s="7">
        <v>95</v>
      </c>
      <c r="B105" s="14">
        <f t="shared" si="32"/>
        <v>186513622.99096486</v>
      </c>
      <c r="C105" s="19">
        <f t="shared" si="33"/>
        <v>1499489.1788828722</v>
      </c>
      <c r="D105" s="14">
        <f t="shared" si="22"/>
        <v>1243424.1532730991</v>
      </c>
      <c r="E105" s="15">
        <f t="shared" si="23"/>
        <v>256065.02560977312</v>
      </c>
      <c r="F105" s="17">
        <f>IF(time&lt;=30,1-(1-$F$3*time/30)^(1/12),1-(1-$F$3)^(1/12))</f>
        <v>2.5350486138366879E-3</v>
      </c>
      <c r="G105" s="16">
        <f t="shared" si="24"/>
        <v>472171.96413668001</v>
      </c>
      <c r="H105" s="14">
        <f t="shared" si="25"/>
        <v>77714.009579568694</v>
      </c>
      <c r="I105" s="15">
        <f t="shared" si="26"/>
        <v>728236.98974645312</v>
      </c>
      <c r="J105" s="14">
        <f t="shared" si="27"/>
        <v>1165710.1436935305</v>
      </c>
      <c r="K105" s="21">
        <f t="shared" si="28"/>
        <v>1893947.1334399837</v>
      </c>
      <c r="M105" s="33">
        <f t="shared" si="34"/>
        <v>36513622.990964785</v>
      </c>
      <c r="N105" s="30">
        <f>(I-Service_Fee)/12*M105</f>
        <v>228210.14369352988</v>
      </c>
      <c r="O105" s="35">
        <f t="shared" si="29"/>
        <v>728236.98974645312</v>
      </c>
      <c r="P105" s="33">
        <f t="shared" si="42"/>
        <v>50000000</v>
      </c>
      <c r="Q105" s="30">
        <f>(I-Service_Fee)/12*P105</f>
        <v>312500</v>
      </c>
      <c r="R105" s="34">
        <f t="shared" si="30"/>
        <v>0</v>
      </c>
      <c r="S105" s="33">
        <f t="shared" si="35"/>
        <v>62500000</v>
      </c>
      <c r="T105" s="30">
        <f>(I-Service_Fee)/12*S105</f>
        <v>390624.99999999994</v>
      </c>
      <c r="U105" s="35">
        <f t="shared" si="31"/>
        <v>0</v>
      </c>
      <c r="V105" s="34">
        <f t="shared" si="36"/>
        <v>37500000</v>
      </c>
      <c r="W105" s="30">
        <f>(I-Service_Fee)/12*V105</f>
        <v>234374.99999999997</v>
      </c>
      <c r="X105" s="35">
        <f t="shared" si="37"/>
        <v>0</v>
      </c>
      <c r="Y105" s="32"/>
      <c r="Z105" s="32">
        <f t="shared" si="43"/>
        <v>95</v>
      </c>
      <c r="AA105" s="32">
        <f t="shared" si="38"/>
        <v>956447.13343998301</v>
      </c>
      <c r="AB105" s="32">
        <f t="shared" si="39"/>
        <v>312500</v>
      </c>
      <c r="AC105" s="32">
        <f t="shared" si="40"/>
        <v>390624.99999999994</v>
      </c>
      <c r="AD105" s="32">
        <f t="shared" si="41"/>
        <v>234374.99999999997</v>
      </c>
    </row>
    <row r="106" spans="1:30" ht="15.75" thickBot="1" x14ac:dyDescent="0.3">
      <c r="A106" s="7">
        <v>96</v>
      </c>
      <c r="B106" s="14">
        <f t="shared" si="32"/>
        <v>185785386.00121841</v>
      </c>
      <c r="C106" s="19">
        <f t="shared" si="33"/>
        <v>1495687.9009184823</v>
      </c>
      <c r="D106" s="14">
        <f t="shared" si="22"/>
        <v>1238569.2400081228</v>
      </c>
      <c r="E106" s="15">
        <f t="shared" si="23"/>
        <v>257118.66091035958</v>
      </c>
      <c r="F106" s="17">
        <f>IF(time&lt;=30,1-(1-$F$3*time/30)^(1/12),1-(1-$F$3)^(1/12))</f>
        <v>2.5350486138366879E-3</v>
      </c>
      <c r="G106" s="16">
        <f t="shared" si="24"/>
        <v>470323.17694857036</v>
      </c>
      <c r="H106" s="14">
        <f t="shared" si="25"/>
        <v>77410.577500507672</v>
      </c>
      <c r="I106" s="15">
        <f t="shared" si="26"/>
        <v>727441.83785893</v>
      </c>
      <c r="J106" s="14">
        <f t="shared" si="27"/>
        <v>1161158.6625076151</v>
      </c>
      <c r="K106" s="21">
        <f t="shared" si="28"/>
        <v>1888600.500366545</v>
      </c>
      <c r="M106" s="33">
        <f t="shared" si="34"/>
        <v>35785386.001218334</v>
      </c>
      <c r="N106" s="30">
        <f>(I-Service_Fee)/12*M106</f>
        <v>223658.66250761456</v>
      </c>
      <c r="O106" s="35">
        <f>MIN(M106,I106)</f>
        <v>727441.83785893</v>
      </c>
      <c r="P106" s="33">
        <f t="shared" si="42"/>
        <v>50000000</v>
      </c>
      <c r="Q106" s="30">
        <f>(I-Service_Fee)/12*P106</f>
        <v>312500</v>
      </c>
      <c r="R106" s="34">
        <f t="shared" si="30"/>
        <v>0</v>
      </c>
      <c r="S106" s="33">
        <f t="shared" si="35"/>
        <v>62500000</v>
      </c>
      <c r="T106" s="30">
        <f>(I-Service_Fee)/12*S106</f>
        <v>390624.99999999994</v>
      </c>
      <c r="U106" s="35">
        <f t="shared" si="31"/>
        <v>0</v>
      </c>
      <c r="V106" s="34">
        <f t="shared" si="36"/>
        <v>37500000</v>
      </c>
      <c r="W106" s="30">
        <f>(I-Service_Fee)/12*V106</f>
        <v>234374.99999999997</v>
      </c>
      <c r="X106" s="35">
        <f t="shared" si="37"/>
        <v>0</v>
      </c>
      <c r="Y106" s="32"/>
      <c r="Z106" s="32">
        <f t="shared" si="43"/>
        <v>96</v>
      </c>
      <c r="AA106" s="32">
        <f t="shared" si="38"/>
        <v>951100.50036654458</v>
      </c>
      <c r="AB106" s="32">
        <f t="shared" si="39"/>
        <v>312500</v>
      </c>
      <c r="AC106" s="32">
        <f t="shared" si="40"/>
        <v>390624.99999999994</v>
      </c>
      <c r="AD106" s="32">
        <f t="shared" si="41"/>
        <v>234374.99999999997</v>
      </c>
    </row>
    <row r="107" spans="1:30" ht="15.75" thickBot="1" x14ac:dyDescent="0.3">
      <c r="A107" s="7">
        <v>97</v>
      </c>
      <c r="B107" s="14">
        <f t="shared" si="32"/>
        <v>185057944.16335949</v>
      </c>
      <c r="C107" s="19">
        <f t="shared" si="33"/>
        <v>1491896.2593785266</v>
      </c>
      <c r="D107" s="14">
        <f t="shared" si="22"/>
        <v>1233719.6277557299</v>
      </c>
      <c r="E107" s="15">
        <f t="shared" si="23"/>
        <v>258176.63162279665</v>
      </c>
      <c r="F107" s="17">
        <f>IF(time&lt;=30,1-(1-$F$3*time/30)^(1/12),1-(1-$F$3)^(1/12))</f>
        <v>2.5350486138366879E-3</v>
      </c>
      <c r="G107" s="16">
        <f t="shared" si="24"/>
        <v>468476.39451867127</v>
      </c>
      <c r="H107" s="14">
        <f t="shared" si="25"/>
        <v>77107.476734733122</v>
      </c>
      <c r="I107" s="15">
        <f t="shared" si="26"/>
        <v>726653.02614146797</v>
      </c>
      <c r="J107" s="14">
        <f t="shared" si="27"/>
        <v>1156612.1510209967</v>
      </c>
      <c r="K107" s="21">
        <f t="shared" si="28"/>
        <v>1883265.1771624647</v>
      </c>
      <c r="M107" s="33">
        <f t="shared" si="34"/>
        <v>35057944.163359404</v>
      </c>
      <c r="N107" s="30">
        <f>(I-Service_Fee)/12*M107</f>
        <v>219112.15102099624</v>
      </c>
      <c r="O107" s="35">
        <f t="shared" si="29"/>
        <v>726653.02614146797</v>
      </c>
      <c r="P107" s="33">
        <f t="shared" si="42"/>
        <v>50000000</v>
      </c>
      <c r="Q107" s="30">
        <f>(I-Service_Fee)/12*P107</f>
        <v>312500</v>
      </c>
      <c r="R107" s="34">
        <f t="shared" si="30"/>
        <v>0</v>
      </c>
      <c r="S107" s="33">
        <f t="shared" si="35"/>
        <v>62500000</v>
      </c>
      <c r="T107" s="30">
        <f>(I-Service_Fee)/12*S107</f>
        <v>390624.99999999994</v>
      </c>
      <c r="U107" s="35">
        <f t="shared" si="31"/>
        <v>0</v>
      </c>
      <c r="V107" s="34">
        <f t="shared" si="36"/>
        <v>37500000</v>
      </c>
      <c r="W107" s="30">
        <f>(I-Service_Fee)/12*V107</f>
        <v>234374.99999999997</v>
      </c>
      <c r="X107" s="35">
        <f t="shared" si="37"/>
        <v>0</v>
      </c>
      <c r="Y107" s="32"/>
      <c r="Z107" s="32">
        <f t="shared" si="43"/>
        <v>97</v>
      </c>
      <c r="AA107" s="32">
        <f t="shared" si="38"/>
        <v>945765.17716246424</v>
      </c>
      <c r="AB107" s="32">
        <f t="shared" si="39"/>
        <v>312500</v>
      </c>
      <c r="AC107" s="32">
        <f t="shared" si="40"/>
        <v>390624.99999999994</v>
      </c>
      <c r="AD107" s="32">
        <f t="shared" si="41"/>
        <v>234374.99999999997</v>
      </c>
    </row>
    <row r="108" spans="1:30" ht="15.75" thickBot="1" x14ac:dyDescent="0.3">
      <c r="A108" s="7">
        <v>98</v>
      </c>
      <c r="B108" s="14">
        <f t="shared" si="32"/>
        <v>184331291.13721803</v>
      </c>
      <c r="C108" s="19">
        <f t="shared" si="33"/>
        <v>1488114.2298342008</v>
      </c>
      <c r="D108" s="14">
        <f t="shared" si="22"/>
        <v>1228875.2742481204</v>
      </c>
      <c r="E108" s="15">
        <f t="shared" si="23"/>
        <v>259238.95558608044</v>
      </c>
      <c r="F108" s="17">
        <f>IF(time&lt;=30,1-(1-$F$3*time/30)^(1/12),1-(1-$F$3)^(1/12))</f>
        <v>2.5350486138366879E-3</v>
      </c>
      <c r="G108" s="16">
        <f t="shared" si="24"/>
        <v>466631.60072912055</v>
      </c>
      <c r="H108" s="14">
        <f t="shared" si="25"/>
        <v>76804.704640507509</v>
      </c>
      <c r="I108" s="15">
        <f t="shared" si="26"/>
        <v>725870.55631520099</v>
      </c>
      <c r="J108" s="14">
        <f t="shared" si="27"/>
        <v>1152070.5696076129</v>
      </c>
      <c r="K108" s="21">
        <f t="shared" si="28"/>
        <v>1877941.125922814</v>
      </c>
      <c r="M108" s="33">
        <f t="shared" si="34"/>
        <v>34331291.137217939</v>
      </c>
      <c r="N108" s="30">
        <f>(I-Service_Fee)/12*M108</f>
        <v>214570.56960761209</v>
      </c>
      <c r="O108" s="35">
        <f t="shared" si="29"/>
        <v>725870.55631520099</v>
      </c>
      <c r="P108" s="33">
        <f t="shared" si="42"/>
        <v>50000000</v>
      </c>
      <c r="Q108" s="30">
        <f>(I-Service_Fee)/12*P108</f>
        <v>312500</v>
      </c>
      <c r="R108" s="34">
        <f t="shared" si="30"/>
        <v>0</v>
      </c>
      <c r="S108" s="33">
        <f t="shared" si="35"/>
        <v>62500000</v>
      </c>
      <c r="T108" s="30">
        <f>(I-Service_Fee)/12*S108</f>
        <v>390624.99999999994</v>
      </c>
      <c r="U108" s="35">
        <f t="shared" si="31"/>
        <v>0</v>
      </c>
      <c r="V108" s="34">
        <f t="shared" si="36"/>
        <v>37500000</v>
      </c>
      <c r="W108" s="30">
        <f>(I-Service_Fee)/12*V108</f>
        <v>234374.99999999997</v>
      </c>
      <c r="X108" s="35">
        <f t="shared" si="37"/>
        <v>0</v>
      </c>
      <c r="Y108" s="32"/>
      <c r="Z108" s="32">
        <f t="shared" si="43"/>
        <v>98</v>
      </c>
      <c r="AA108" s="32">
        <f t="shared" si="38"/>
        <v>940441.12592281308</v>
      </c>
      <c r="AB108" s="32">
        <f t="shared" si="39"/>
        <v>312500</v>
      </c>
      <c r="AC108" s="32">
        <f t="shared" si="40"/>
        <v>390624.99999999994</v>
      </c>
      <c r="AD108" s="32">
        <f t="shared" si="41"/>
        <v>234374.99999999997</v>
      </c>
    </row>
    <row r="109" spans="1:30" ht="15.75" thickBot="1" x14ac:dyDescent="0.3">
      <c r="A109" s="7">
        <v>99</v>
      </c>
      <c r="B109" s="14">
        <f t="shared" si="32"/>
        <v>183605420.58090281</v>
      </c>
      <c r="C109" s="19">
        <f t="shared" si="33"/>
        <v>1484341.7879186289</v>
      </c>
      <c r="D109" s="14">
        <f t="shared" si="22"/>
        <v>1224036.1372060189</v>
      </c>
      <c r="E109" s="15">
        <f t="shared" si="23"/>
        <v>260305.65071260999</v>
      </c>
      <c r="F109" s="17">
        <f>IF(time&lt;=30,1-(1-$F$3*time/30)^(1/12),1-(1-$F$3)^(1/12))</f>
        <v>2.5350486138366879E-3</v>
      </c>
      <c r="G109" s="16">
        <f t="shared" si="24"/>
        <v>464788.7794575069</v>
      </c>
      <c r="H109" s="14">
        <f t="shared" si="25"/>
        <v>76502.258575376167</v>
      </c>
      <c r="I109" s="15">
        <f t="shared" si="26"/>
        <v>725094.43017011695</v>
      </c>
      <c r="J109" s="14">
        <f t="shared" si="27"/>
        <v>1147533.8786306428</v>
      </c>
      <c r="K109" s="21">
        <f t="shared" si="28"/>
        <v>1872628.3088007597</v>
      </c>
      <c r="M109" s="33">
        <f t="shared" si="34"/>
        <v>33605420.58090274</v>
      </c>
      <c r="N109" s="30">
        <f>(I-Service_Fee)/12*M109</f>
        <v>210033.87863064211</v>
      </c>
      <c r="O109" s="35">
        <f t="shared" si="29"/>
        <v>725094.43017011695</v>
      </c>
      <c r="P109" s="33">
        <f t="shared" si="42"/>
        <v>50000000</v>
      </c>
      <c r="Q109" s="30">
        <f>(I-Service_Fee)/12*P109</f>
        <v>312500</v>
      </c>
      <c r="R109" s="34">
        <f t="shared" si="30"/>
        <v>0</v>
      </c>
      <c r="S109" s="33">
        <f t="shared" si="35"/>
        <v>62500000</v>
      </c>
      <c r="T109" s="30">
        <f>(I-Service_Fee)/12*S109</f>
        <v>390624.99999999994</v>
      </c>
      <c r="U109" s="35">
        <f t="shared" si="31"/>
        <v>0</v>
      </c>
      <c r="V109" s="34">
        <f t="shared" si="36"/>
        <v>37500000</v>
      </c>
      <c r="W109" s="30">
        <f>(I-Service_Fee)/12*V109</f>
        <v>234374.99999999997</v>
      </c>
      <c r="X109" s="35">
        <f t="shared" si="37"/>
        <v>0</v>
      </c>
      <c r="Y109" s="32"/>
      <c r="Z109" s="32">
        <f t="shared" si="43"/>
        <v>99</v>
      </c>
      <c r="AA109" s="32">
        <f t="shared" si="38"/>
        <v>935128.30880075903</v>
      </c>
      <c r="AB109" s="32">
        <f t="shared" si="39"/>
        <v>312500</v>
      </c>
      <c r="AC109" s="32">
        <f t="shared" si="40"/>
        <v>390624.99999999994</v>
      </c>
      <c r="AD109" s="32">
        <f t="shared" si="41"/>
        <v>234374.99999999997</v>
      </c>
    </row>
    <row r="110" spans="1:30" ht="15.75" thickBot="1" x14ac:dyDescent="0.3">
      <c r="A110" s="7">
        <v>100</v>
      </c>
      <c r="B110" s="14">
        <f t="shared" si="32"/>
        <v>182880326.1507327</v>
      </c>
      <c r="C110" s="19">
        <f t="shared" si="33"/>
        <v>1480578.9093267058</v>
      </c>
      <c r="D110" s="14">
        <f t="shared" si="22"/>
        <v>1219202.1743382181</v>
      </c>
      <c r="E110" s="15">
        <f t="shared" si="23"/>
        <v>261376.73498848779</v>
      </c>
      <c r="F110" s="17">
        <f>IF(time&lt;=30,1-(1-$F$3*time/30)^(1/12),1-(1-$F$3)^(1/12))</f>
        <v>2.5350486138366879E-3</v>
      </c>
      <c r="G110" s="16">
        <f t="shared" si="24"/>
        <v>462947.9145766946</v>
      </c>
      <c r="H110" s="14">
        <f t="shared" si="25"/>
        <v>76200.135896138629</v>
      </c>
      <c r="I110" s="15">
        <f t="shared" si="26"/>
        <v>724324.64956518239</v>
      </c>
      <c r="J110" s="14">
        <f t="shared" si="27"/>
        <v>1143002.0384420794</v>
      </c>
      <c r="K110" s="21">
        <f t="shared" si="28"/>
        <v>1867326.6880072618</v>
      </c>
      <c r="M110" s="33">
        <f t="shared" si="34"/>
        <v>32880326.150732622</v>
      </c>
      <c r="N110" s="30">
        <f>(I-Service_Fee)/12*M110</f>
        <v>205502.03844207886</v>
      </c>
      <c r="O110" s="35">
        <f t="shared" si="29"/>
        <v>724324.64956518239</v>
      </c>
      <c r="P110" s="33">
        <f t="shared" si="42"/>
        <v>50000000</v>
      </c>
      <c r="Q110" s="30">
        <f>(I-Service_Fee)/12*P110</f>
        <v>312500</v>
      </c>
      <c r="R110" s="34">
        <f t="shared" si="30"/>
        <v>0</v>
      </c>
      <c r="S110" s="33">
        <f t="shared" si="35"/>
        <v>62500000</v>
      </c>
      <c r="T110" s="30">
        <f>(I-Service_Fee)/12*S110</f>
        <v>390624.99999999994</v>
      </c>
      <c r="U110" s="35">
        <f t="shared" si="31"/>
        <v>0</v>
      </c>
      <c r="V110" s="34">
        <f t="shared" si="36"/>
        <v>37500000</v>
      </c>
      <c r="W110" s="30">
        <f>(I-Service_Fee)/12*V110</f>
        <v>234374.99999999997</v>
      </c>
      <c r="X110" s="35">
        <f t="shared" si="37"/>
        <v>0</v>
      </c>
      <c r="Y110" s="32"/>
      <c r="Z110" s="32">
        <f t="shared" si="43"/>
        <v>100</v>
      </c>
      <c r="AA110" s="32">
        <f t="shared" si="38"/>
        <v>929826.68800726125</v>
      </c>
      <c r="AB110" s="32">
        <f t="shared" si="39"/>
        <v>312500</v>
      </c>
      <c r="AC110" s="32">
        <f t="shared" si="40"/>
        <v>390624.99999999994</v>
      </c>
      <c r="AD110" s="32">
        <f t="shared" si="41"/>
        <v>234374.99999999997</v>
      </c>
    </row>
    <row r="111" spans="1:30" ht="15.75" thickBot="1" x14ac:dyDescent="0.3">
      <c r="A111" s="7">
        <v>101</v>
      </c>
      <c r="B111" s="14">
        <f t="shared" si="32"/>
        <v>182156001.50116751</v>
      </c>
      <c r="C111" s="19">
        <f t="shared" si="33"/>
        <v>1476825.5698149414</v>
      </c>
      <c r="D111" s="14">
        <f t="shared" si="22"/>
        <v>1214373.3433411168</v>
      </c>
      <c r="E111" s="15">
        <f t="shared" si="23"/>
        <v>262452.22647382459</v>
      </c>
      <c r="F111" s="17">
        <f>IF(time&lt;=30,1-(1-$F$3*time/30)^(1/12),1-(1-$F$3)^(1/12))</f>
        <v>2.5350486138366879E-3</v>
      </c>
      <c r="G111" s="16">
        <f t="shared" si="24"/>
        <v>461108.98995464749</v>
      </c>
      <c r="H111" s="14">
        <f t="shared" si="25"/>
        <v>75898.3339588198</v>
      </c>
      <c r="I111" s="15">
        <f t="shared" si="26"/>
        <v>723561.21642847208</v>
      </c>
      <c r="J111" s="14">
        <f t="shared" si="27"/>
        <v>1138475.0093822971</v>
      </c>
      <c r="K111" s="21">
        <f t="shared" si="28"/>
        <v>1862036.225810769</v>
      </c>
      <c r="M111" s="33">
        <f t="shared" si="34"/>
        <v>32156001.501167439</v>
      </c>
      <c r="N111" s="30">
        <f>(I-Service_Fee)/12*M111</f>
        <v>200975.00938229647</v>
      </c>
      <c r="O111" s="35">
        <f t="shared" si="29"/>
        <v>723561.21642847208</v>
      </c>
      <c r="P111" s="33">
        <f t="shared" si="42"/>
        <v>50000000</v>
      </c>
      <c r="Q111" s="30">
        <f>(I-Service_Fee)/12*P111</f>
        <v>312500</v>
      </c>
      <c r="R111" s="34">
        <f t="shared" si="30"/>
        <v>0</v>
      </c>
      <c r="S111" s="33">
        <f t="shared" si="35"/>
        <v>62500000</v>
      </c>
      <c r="T111" s="30">
        <f>(I-Service_Fee)/12*S111</f>
        <v>390624.99999999994</v>
      </c>
      <c r="U111" s="35">
        <f t="shared" si="31"/>
        <v>0</v>
      </c>
      <c r="V111" s="34">
        <f t="shared" si="36"/>
        <v>37500000</v>
      </c>
      <c r="W111" s="30">
        <f>(I-Service_Fee)/12*V111</f>
        <v>234374.99999999997</v>
      </c>
      <c r="X111" s="35">
        <f t="shared" si="37"/>
        <v>0</v>
      </c>
      <c r="Y111" s="32"/>
      <c r="Z111" s="32">
        <f t="shared" si="43"/>
        <v>101</v>
      </c>
      <c r="AA111" s="32">
        <f t="shared" si="38"/>
        <v>924536.22581076855</v>
      </c>
      <c r="AB111" s="32">
        <f t="shared" si="39"/>
        <v>312500</v>
      </c>
      <c r="AC111" s="32">
        <f t="shared" si="40"/>
        <v>390624.99999999994</v>
      </c>
      <c r="AD111" s="32">
        <f t="shared" si="41"/>
        <v>234374.99999999997</v>
      </c>
    </row>
    <row r="112" spans="1:30" ht="15.75" thickBot="1" x14ac:dyDescent="0.3">
      <c r="A112" s="7">
        <v>102</v>
      </c>
      <c r="B112" s="14">
        <f t="shared" si="32"/>
        <v>181432440.28473905</v>
      </c>
      <c r="C112" s="19">
        <f t="shared" si="33"/>
        <v>1473081.7452013036</v>
      </c>
      <c r="D112" s="14">
        <f t="shared" si="22"/>
        <v>1209549.6018982604</v>
      </c>
      <c r="E112" s="15">
        <f t="shared" si="23"/>
        <v>263532.14330304321</v>
      </c>
      <c r="F112" s="17">
        <f>IF(time&lt;=30,1-(1-$F$3*time/30)^(1/12),1-(1-$F$3)^(1/12))</f>
        <v>2.5350486138366879E-3</v>
      </c>
      <c r="G112" s="16">
        <f t="shared" si="24"/>
        <v>459271.98945425358</v>
      </c>
      <c r="H112" s="14">
        <f t="shared" si="25"/>
        <v>75596.850118641276</v>
      </c>
      <c r="I112" s="15">
        <f t="shared" si="26"/>
        <v>722804.13275729679</v>
      </c>
      <c r="J112" s="14">
        <f t="shared" si="27"/>
        <v>1133952.7517796191</v>
      </c>
      <c r="K112" s="21">
        <f t="shared" si="28"/>
        <v>1856756.8845369159</v>
      </c>
      <c r="M112" s="33">
        <f t="shared" si="34"/>
        <v>31432440.284738965</v>
      </c>
      <c r="N112" s="30">
        <f>(I-Service_Fee)/12*M112</f>
        <v>196452.75177961853</v>
      </c>
      <c r="O112" s="35">
        <f t="shared" si="29"/>
        <v>722804.13275729679</v>
      </c>
      <c r="P112" s="33">
        <f t="shared" si="42"/>
        <v>50000000</v>
      </c>
      <c r="Q112" s="30">
        <f>(I-Service_Fee)/12*P112</f>
        <v>312500</v>
      </c>
      <c r="R112" s="34">
        <f t="shared" si="30"/>
        <v>0</v>
      </c>
      <c r="S112" s="33">
        <f t="shared" si="35"/>
        <v>62500000</v>
      </c>
      <c r="T112" s="30">
        <f>(I-Service_Fee)/12*S112</f>
        <v>390624.99999999994</v>
      </c>
      <c r="U112" s="35">
        <f t="shared" si="31"/>
        <v>0</v>
      </c>
      <c r="V112" s="34">
        <f t="shared" si="36"/>
        <v>37500000</v>
      </c>
      <c r="W112" s="30">
        <f>(I-Service_Fee)/12*V112</f>
        <v>234374.99999999997</v>
      </c>
      <c r="X112" s="35">
        <f t="shared" si="37"/>
        <v>0</v>
      </c>
      <c r="Y112" s="32"/>
      <c r="Z112" s="32">
        <f t="shared" si="43"/>
        <v>102</v>
      </c>
      <c r="AA112" s="32">
        <f t="shared" si="38"/>
        <v>919256.88453691534</v>
      </c>
      <c r="AB112" s="32">
        <f t="shared" si="39"/>
        <v>312500</v>
      </c>
      <c r="AC112" s="32">
        <f t="shared" si="40"/>
        <v>390624.99999999994</v>
      </c>
      <c r="AD112" s="32">
        <f t="shared" si="41"/>
        <v>234374.99999999997</v>
      </c>
    </row>
    <row r="113" spans="1:30" ht="15.75" thickBot="1" x14ac:dyDescent="0.3">
      <c r="A113" s="7">
        <v>103</v>
      </c>
      <c r="B113" s="14">
        <f t="shared" si="32"/>
        <v>180709636.15198174</v>
      </c>
      <c r="C113" s="19">
        <f t="shared" si="33"/>
        <v>1469347.4113650627</v>
      </c>
      <c r="D113" s="14">
        <f t="shared" si="22"/>
        <v>1204730.9076798784</v>
      </c>
      <c r="E113" s="15">
        <f t="shared" si="23"/>
        <v>264616.50368518429</v>
      </c>
      <c r="F113" s="17">
        <f>IF(time&lt;=30,1-(1-$F$3*time/30)^(1/12),1-(1-$F$3)^(1/12))</f>
        <v>2.5350486138366879E-3</v>
      </c>
      <c r="G113" s="16">
        <f t="shared" si="24"/>
        <v>457436.89693314809</v>
      </c>
      <c r="H113" s="14">
        <f t="shared" si="25"/>
        <v>75295.681729992401</v>
      </c>
      <c r="I113" s="15">
        <f t="shared" si="26"/>
        <v>722053.40061833244</v>
      </c>
      <c r="J113" s="14">
        <f t="shared" si="27"/>
        <v>1129435.225949886</v>
      </c>
      <c r="K113" s="21">
        <f t="shared" si="28"/>
        <v>1851488.6265682185</v>
      </c>
      <c r="M113" s="33">
        <f t="shared" si="34"/>
        <v>30709636.151981667</v>
      </c>
      <c r="N113" s="30">
        <f>(I-Service_Fee)/12*M113</f>
        <v>191935.22594988541</v>
      </c>
      <c r="O113" s="35">
        <f t="shared" si="29"/>
        <v>722053.40061833244</v>
      </c>
      <c r="P113" s="33">
        <f t="shared" si="42"/>
        <v>50000000</v>
      </c>
      <c r="Q113" s="30">
        <f>(I-Service_Fee)/12*P113</f>
        <v>312500</v>
      </c>
      <c r="R113" s="34">
        <f t="shared" si="30"/>
        <v>0</v>
      </c>
      <c r="S113" s="33">
        <f t="shared" si="35"/>
        <v>62500000</v>
      </c>
      <c r="T113" s="30">
        <f>(I-Service_Fee)/12*S113</f>
        <v>390624.99999999994</v>
      </c>
      <c r="U113" s="35">
        <f t="shared" si="31"/>
        <v>0</v>
      </c>
      <c r="V113" s="34">
        <f t="shared" si="36"/>
        <v>37500000</v>
      </c>
      <c r="W113" s="30">
        <f>(I-Service_Fee)/12*V113</f>
        <v>234374.99999999997</v>
      </c>
      <c r="X113" s="35">
        <f t="shared" si="37"/>
        <v>0</v>
      </c>
      <c r="Y113" s="32"/>
      <c r="Z113" s="32">
        <f t="shared" si="43"/>
        <v>103</v>
      </c>
      <c r="AA113" s="32">
        <f t="shared" si="38"/>
        <v>913988.62656821788</v>
      </c>
      <c r="AB113" s="32">
        <f t="shared" si="39"/>
        <v>312500</v>
      </c>
      <c r="AC113" s="32">
        <f t="shared" si="40"/>
        <v>390624.99999999994</v>
      </c>
      <c r="AD113" s="32">
        <f t="shared" si="41"/>
        <v>234374.99999999997</v>
      </c>
    </row>
    <row r="114" spans="1:30" ht="15.75" thickBot="1" x14ac:dyDescent="0.3">
      <c r="A114" s="7">
        <v>104</v>
      </c>
      <c r="B114" s="14">
        <f t="shared" si="32"/>
        <v>179987582.7513634</v>
      </c>
      <c r="C114" s="19">
        <f t="shared" si="33"/>
        <v>1465622.544246637</v>
      </c>
      <c r="D114" s="14">
        <f t="shared" si="22"/>
        <v>1199917.2183424227</v>
      </c>
      <c r="E114" s="15">
        <f t="shared" si="23"/>
        <v>265705.32590421429</v>
      </c>
      <c r="F114" s="17">
        <f>IF(time&lt;=30,1-(1-$F$3*time/30)^(1/12),1-(1-$F$3)^(1/12))</f>
        <v>2.5350486138366879E-3</v>
      </c>
      <c r="G114" s="16">
        <f t="shared" si="24"/>
        <v>455603.69624353742</v>
      </c>
      <c r="H114" s="14">
        <f t="shared" si="25"/>
        <v>74994.826146401421</v>
      </c>
      <c r="I114" s="15">
        <f t="shared" si="26"/>
        <v>721309.02214775165</v>
      </c>
      <c r="J114" s="14">
        <f t="shared" si="27"/>
        <v>1124922.3921960213</v>
      </c>
      <c r="K114" s="21">
        <f t="shared" si="28"/>
        <v>1846231.4143437729</v>
      </c>
      <c r="M114" s="33">
        <f t="shared" si="34"/>
        <v>29987582.751363333</v>
      </c>
      <c r="N114" s="30">
        <f>(I-Service_Fee)/12*M114</f>
        <v>187422.39219602081</v>
      </c>
      <c r="O114" s="35">
        <f t="shared" si="29"/>
        <v>721309.02214775165</v>
      </c>
      <c r="P114" s="33">
        <f t="shared" si="42"/>
        <v>50000000</v>
      </c>
      <c r="Q114" s="30">
        <f>(I-Service_Fee)/12*P114</f>
        <v>312500</v>
      </c>
      <c r="R114" s="34">
        <f t="shared" si="30"/>
        <v>0</v>
      </c>
      <c r="S114" s="33">
        <f t="shared" si="35"/>
        <v>62500000</v>
      </c>
      <c r="T114" s="30">
        <f>(I-Service_Fee)/12*S114</f>
        <v>390624.99999999994</v>
      </c>
      <c r="U114" s="35">
        <f t="shared" si="31"/>
        <v>0</v>
      </c>
      <c r="V114" s="34">
        <f t="shared" si="36"/>
        <v>37500000</v>
      </c>
      <c r="W114" s="30">
        <f>(I-Service_Fee)/12*V114</f>
        <v>234374.99999999997</v>
      </c>
      <c r="X114" s="35">
        <f t="shared" si="37"/>
        <v>0</v>
      </c>
      <c r="Y114" s="32"/>
      <c r="Z114" s="32">
        <f t="shared" si="43"/>
        <v>104</v>
      </c>
      <c r="AA114" s="32">
        <f t="shared" si="38"/>
        <v>908731.41434377246</v>
      </c>
      <c r="AB114" s="32">
        <f t="shared" si="39"/>
        <v>312500</v>
      </c>
      <c r="AC114" s="32">
        <f t="shared" si="40"/>
        <v>390624.99999999994</v>
      </c>
      <c r="AD114" s="32">
        <f t="shared" si="41"/>
        <v>234374.99999999997</v>
      </c>
    </row>
    <row r="115" spans="1:30" ht="15.75" thickBot="1" x14ac:dyDescent="0.3">
      <c r="A115" s="7">
        <v>105</v>
      </c>
      <c r="B115" s="14">
        <f t="shared" si="32"/>
        <v>179266273.72921565</v>
      </c>
      <c r="C115" s="19">
        <f t="shared" si="33"/>
        <v>1461907.1198474369</v>
      </c>
      <c r="D115" s="14">
        <f t="shared" si="22"/>
        <v>1195108.4915281045</v>
      </c>
      <c r="E115" s="15">
        <f t="shared" si="23"/>
        <v>266798.62831933238</v>
      </c>
      <c r="F115" s="17">
        <f>IF(time&lt;=30,1-(1-$F$3*time/30)^(1/12),1-(1-$F$3)^(1/12))</f>
        <v>2.5350486138366879E-3</v>
      </c>
      <c r="G115" s="16">
        <f t="shared" si="24"/>
        <v>453772.37123202195</v>
      </c>
      <c r="H115" s="14">
        <f t="shared" si="25"/>
        <v>74694.280720506518</v>
      </c>
      <c r="I115" s="15">
        <f t="shared" si="26"/>
        <v>720570.99955135433</v>
      </c>
      <c r="J115" s="14">
        <f t="shared" si="27"/>
        <v>1120414.210807598</v>
      </c>
      <c r="K115" s="21">
        <f t="shared" si="28"/>
        <v>1840985.2103589522</v>
      </c>
      <c r="M115" s="33">
        <f t="shared" si="34"/>
        <v>29266273.729215581</v>
      </c>
      <c r="N115" s="30">
        <f>(I-Service_Fee)/12*M115</f>
        <v>182914.21080759735</v>
      </c>
      <c r="O115" s="35">
        <f t="shared" si="29"/>
        <v>720570.99955135433</v>
      </c>
      <c r="P115" s="33">
        <f t="shared" si="42"/>
        <v>50000000</v>
      </c>
      <c r="Q115" s="30">
        <f>(I-Service_Fee)/12*P115</f>
        <v>312500</v>
      </c>
      <c r="R115" s="34">
        <f t="shared" si="30"/>
        <v>0</v>
      </c>
      <c r="S115" s="33">
        <f t="shared" si="35"/>
        <v>62500000</v>
      </c>
      <c r="T115" s="30">
        <f>(I-Service_Fee)/12*S115</f>
        <v>390624.99999999994</v>
      </c>
      <c r="U115" s="35">
        <f t="shared" si="31"/>
        <v>0</v>
      </c>
      <c r="V115" s="34">
        <f t="shared" si="36"/>
        <v>37500000</v>
      </c>
      <c r="W115" s="30">
        <f>(I-Service_Fee)/12*V115</f>
        <v>234374.99999999997</v>
      </c>
      <c r="X115" s="35">
        <f t="shared" si="37"/>
        <v>0</v>
      </c>
      <c r="Y115" s="32"/>
      <c r="Z115" s="32">
        <f t="shared" si="43"/>
        <v>105</v>
      </c>
      <c r="AA115" s="32">
        <f t="shared" si="38"/>
        <v>903485.21035895171</v>
      </c>
      <c r="AB115" s="32">
        <f t="shared" si="39"/>
        <v>312500</v>
      </c>
      <c r="AC115" s="32">
        <f t="shared" si="40"/>
        <v>390624.99999999994</v>
      </c>
      <c r="AD115" s="32">
        <f t="shared" si="41"/>
        <v>234374.99999999997</v>
      </c>
    </row>
    <row r="116" spans="1:30" ht="15.75" thickBot="1" x14ac:dyDescent="0.3">
      <c r="A116" s="7">
        <v>106</v>
      </c>
      <c r="B116" s="14">
        <f t="shared" si="32"/>
        <v>178545702.7296643</v>
      </c>
      <c r="C116" s="19">
        <f t="shared" si="33"/>
        <v>1458201.1142297096</v>
      </c>
      <c r="D116" s="14">
        <f t="shared" si="22"/>
        <v>1190304.6848644288</v>
      </c>
      <c r="E116" s="15">
        <f t="shared" si="23"/>
        <v>267896.42936528078</v>
      </c>
      <c r="F116" s="17">
        <f>IF(time&lt;=30,1-(1-$F$3*time/30)^(1/12),1-(1-$F$3)^(1/12))</f>
        <v>2.5350486138366879E-3</v>
      </c>
      <c r="G116" s="16">
        <f t="shared" si="24"/>
        <v>451942.90573941858</v>
      </c>
      <c r="H116" s="14">
        <f t="shared" si="25"/>
        <v>74394.042804026787</v>
      </c>
      <c r="I116" s="15">
        <f t="shared" si="26"/>
        <v>719839.33510469936</v>
      </c>
      <c r="J116" s="14">
        <f t="shared" si="27"/>
        <v>1115910.6420604021</v>
      </c>
      <c r="K116" s="21">
        <f t="shared" si="28"/>
        <v>1835749.9771651016</v>
      </c>
      <c r="M116" s="33">
        <f t="shared" si="34"/>
        <v>28545702.729664225</v>
      </c>
      <c r="N116" s="30">
        <f>(I-Service_Fee)/12*M116</f>
        <v>178410.64206040138</v>
      </c>
      <c r="O116" s="35">
        <f t="shared" si="29"/>
        <v>719839.33510469936</v>
      </c>
      <c r="P116" s="33">
        <f t="shared" si="42"/>
        <v>50000000</v>
      </c>
      <c r="Q116" s="30">
        <f>(I-Service_Fee)/12*P116</f>
        <v>312500</v>
      </c>
      <c r="R116" s="34">
        <f t="shared" si="30"/>
        <v>0</v>
      </c>
      <c r="S116" s="33">
        <f t="shared" si="35"/>
        <v>62500000</v>
      </c>
      <c r="T116" s="30">
        <f>(I-Service_Fee)/12*S116</f>
        <v>390624.99999999994</v>
      </c>
      <c r="U116" s="35">
        <f t="shared" si="31"/>
        <v>0</v>
      </c>
      <c r="V116" s="34">
        <f t="shared" si="36"/>
        <v>37500000</v>
      </c>
      <c r="W116" s="30">
        <f>(I-Service_Fee)/12*V116</f>
        <v>234374.99999999997</v>
      </c>
      <c r="X116" s="35">
        <f t="shared" si="37"/>
        <v>0</v>
      </c>
      <c r="Y116" s="32"/>
      <c r="Z116" s="32">
        <f t="shared" si="43"/>
        <v>106</v>
      </c>
      <c r="AA116" s="32">
        <f t="shared" si="38"/>
        <v>898249.97716510075</v>
      </c>
      <c r="AB116" s="32">
        <f t="shared" si="39"/>
        <v>312500</v>
      </c>
      <c r="AC116" s="32">
        <f t="shared" si="40"/>
        <v>390624.99999999994</v>
      </c>
      <c r="AD116" s="32">
        <f t="shared" si="41"/>
        <v>234374.99999999997</v>
      </c>
    </row>
    <row r="117" spans="1:30" ht="15.75" thickBot="1" x14ac:dyDescent="0.3">
      <c r="A117" s="7">
        <v>107</v>
      </c>
      <c r="B117" s="14">
        <f t="shared" si="32"/>
        <v>177825863.39455959</v>
      </c>
      <c r="C117" s="19">
        <f t="shared" si="33"/>
        <v>1454504.5035163865</v>
      </c>
      <c r="D117" s="14">
        <f t="shared" si="22"/>
        <v>1185505.7559637306</v>
      </c>
      <c r="E117" s="15">
        <f t="shared" si="23"/>
        <v>268998.74755265587</v>
      </c>
      <c r="F117" s="17">
        <f>IF(time&lt;=30,1-(1-$F$3*time/30)^(1/12),1-(1-$F$3)^(1/12))</f>
        <v>2.5350486138366879E-3</v>
      </c>
      <c r="G117" s="16">
        <f t="shared" si="24"/>
        <v>450115.28360058332</v>
      </c>
      <c r="H117" s="14">
        <f t="shared" si="25"/>
        <v>74094.109747733164</v>
      </c>
      <c r="I117" s="15">
        <f t="shared" si="26"/>
        <v>719114.03115323919</v>
      </c>
      <c r="J117" s="14">
        <f t="shared" si="27"/>
        <v>1111411.6462159974</v>
      </c>
      <c r="K117" s="21">
        <f t="shared" si="28"/>
        <v>1830525.6773692365</v>
      </c>
      <c r="M117" s="33">
        <f t="shared" si="34"/>
        <v>27825863.394559525</v>
      </c>
      <c r="N117" s="30">
        <f>(I-Service_Fee)/12*M117</f>
        <v>173911.64621599703</v>
      </c>
      <c r="O117" s="35">
        <f t="shared" si="29"/>
        <v>719114.03115323919</v>
      </c>
      <c r="P117" s="33">
        <f t="shared" si="42"/>
        <v>50000000</v>
      </c>
      <c r="Q117" s="30">
        <f>(I-Service_Fee)/12*P117</f>
        <v>312500</v>
      </c>
      <c r="R117" s="34">
        <f t="shared" si="30"/>
        <v>0</v>
      </c>
      <c r="S117" s="33">
        <f t="shared" si="35"/>
        <v>62500000</v>
      </c>
      <c r="T117" s="30">
        <f>(I-Service_Fee)/12*S117</f>
        <v>390624.99999999994</v>
      </c>
      <c r="U117" s="35">
        <f t="shared" si="31"/>
        <v>0</v>
      </c>
      <c r="V117" s="34">
        <f t="shared" si="36"/>
        <v>37500000</v>
      </c>
      <c r="W117" s="30">
        <f>(I-Service_Fee)/12*V117</f>
        <v>234374.99999999997</v>
      </c>
      <c r="X117" s="35">
        <f t="shared" si="37"/>
        <v>0</v>
      </c>
      <c r="Y117" s="32"/>
      <c r="Z117" s="32">
        <f t="shared" si="43"/>
        <v>107</v>
      </c>
      <c r="AA117" s="32">
        <f t="shared" si="38"/>
        <v>893025.67736923625</v>
      </c>
      <c r="AB117" s="32">
        <f t="shared" si="39"/>
        <v>312500</v>
      </c>
      <c r="AC117" s="32">
        <f t="shared" si="40"/>
        <v>390624.99999999994</v>
      </c>
      <c r="AD117" s="32">
        <f t="shared" si="41"/>
        <v>234374.99999999997</v>
      </c>
    </row>
    <row r="118" spans="1:30" ht="15.75" thickBot="1" x14ac:dyDescent="0.3">
      <c r="A118" s="7">
        <v>108</v>
      </c>
      <c r="B118" s="14">
        <f t="shared" si="32"/>
        <v>177106749.36340636</v>
      </c>
      <c r="C118" s="19">
        <f t="shared" si="33"/>
        <v>1450817.2638909281</v>
      </c>
      <c r="D118" s="14">
        <f t="shared" si="22"/>
        <v>1180711.6624227092</v>
      </c>
      <c r="E118" s="15">
        <f t="shared" si="23"/>
        <v>270105.60146821896</v>
      </c>
      <c r="F118" s="17">
        <f>IF(time&lt;=30,1-(1-$F$3*time/30)^(1/12),1-(1-$F$3)^(1/12))</f>
        <v>2.5350486138366879E-3</v>
      </c>
      <c r="G118" s="16">
        <f t="shared" si="24"/>
        <v>448289.4886442335</v>
      </c>
      <c r="H118" s="14">
        <f t="shared" si="25"/>
        <v>73794.478901419323</v>
      </c>
      <c r="I118" s="15">
        <f t="shared" si="26"/>
        <v>718395.0901124524</v>
      </c>
      <c r="J118" s="14">
        <f t="shared" si="27"/>
        <v>1106917.1835212898</v>
      </c>
      <c r="K118" s="21">
        <f t="shared" si="28"/>
        <v>1825312.2736337422</v>
      </c>
      <c r="M118" s="33">
        <f t="shared" si="34"/>
        <v>27106749.363406286</v>
      </c>
      <c r="N118" s="30">
        <f>(I-Service_Fee)/12*M118</f>
        <v>169417.18352128926</v>
      </c>
      <c r="O118" s="35">
        <f t="shared" si="29"/>
        <v>718395.0901124524</v>
      </c>
      <c r="P118" s="33">
        <f t="shared" si="42"/>
        <v>50000000</v>
      </c>
      <c r="Q118" s="30">
        <f>(I-Service_Fee)/12*P118</f>
        <v>312500</v>
      </c>
      <c r="R118" s="34">
        <f t="shared" si="30"/>
        <v>0</v>
      </c>
      <c r="S118" s="33">
        <f t="shared" si="35"/>
        <v>62500000</v>
      </c>
      <c r="T118" s="30">
        <f>(I-Service_Fee)/12*S118</f>
        <v>390624.99999999994</v>
      </c>
      <c r="U118" s="35">
        <f t="shared" si="31"/>
        <v>0</v>
      </c>
      <c r="V118" s="34">
        <f t="shared" si="36"/>
        <v>37500000</v>
      </c>
      <c r="W118" s="30">
        <f>(I-Service_Fee)/12*V118</f>
        <v>234374.99999999997</v>
      </c>
      <c r="X118" s="35">
        <f t="shared" si="37"/>
        <v>0</v>
      </c>
      <c r="Y118" s="32"/>
      <c r="Z118" s="32">
        <f t="shared" si="43"/>
        <v>108</v>
      </c>
      <c r="AA118" s="32">
        <f t="shared" si="38"/>
        <v>887812.27363374166</v>
      </c>
      <c r="AB118" s="32">
        <f t="shared" si="39"/>
        <v>312500</v>
      </c>
      <c r="AC118" s="32">
        <f t="shared" si="40"/>
        <v>390624.99999999994</v>
      </c>
      <c r="AD118" s="32">
        <f t="shared" si="41"/>
        <v>234374.99999999997</v>
      </c>
    </row>
    <row r="119" spans="1:30" ht="15.75" thickBot="1" x14ac:dyDescent="0.3">
      <c r="A119" s="7">
        <v>109</v>
      </c>
      <c r="B119" s="14">
        <f t="shared" si="32"/>
        <v>176388354.27329391</v>
      </c>
      <c r="C119" s="19">
        <f t="shared" si="33"/>
        <v>1447139.3715971711</v>
      </c>
      <c r="D119" s="14">
        <f t="shared" si="22"/>
        <v>1175922.3618219595</v>
      </c>
      <c r="E119" s="15">
        <f t="shared" si="23"/>
        <v>271217.00977521157</v>
      </c>
      <c r="F119" s="17">
        <f>IF(time&lt;=30,1-(1-$F$3*time/30)^(1/12),1-(1-$F$3)^(1/12))</f>
        <v>2.5350486138366879E-3</v>
      </c>
      <c r="G119" s="16">
        <f t="shared" si="24"/>
        <v>446465.50469276874</v>
      </c>
      <c r="H119" s="14">
        <f t="shared" si="25"/>
        <v>73495.147613872468</v>
      </c>
      <c r="I119" s="15">
        <f t="shared" si="26"/>
        <v>717682.51446798025</v>
      </c>
      <c r="J119" s="14">
        <f t="shared" si="27"/>
        <v>1102427.214208087</v>
      </c>
      <c r="K119" s="21">
        <f t="shared" si="28"/>
        <v>1820109.7286760672</v>
      </c>
      <c r="M119" s="33">
        <f t="shared" si="34"/>
        <v>26388354.273293834</v>
      </c>
      <c r="N119" s="30">
        <f>(I-Service_Fee)/12*M119</f>
        <v>164927.21420808646</v>
      </c>
      <c r="O119" s="35">
        <f t="shared" si="29"/>
        <v>717682.51446798025</v>
      </c>
      <c r="P119" s="33">
        <f t="shared" si="42"/>
        <v>50000000</v>
      </c>
      <c r="Q119" s="30">
        <f>(I-Service_Fee)/12*P119</f>
        <v>312500</v>
      </c>
      <c r="R119" s="34">
        <f t="shared" si="30"/>
        <v>0</v>
      </c>
      <c r="S119" s="33">
        <f t="shared" si="35"/>
        <v>62500000</v>
      </c>
      <c r="T119" s="30">
        <f>(I-Service_Fee)/12*S119</f>
        <v>390624.99999999994</v>
      </c>
      <c r="U119" s="35">
        <f t="shared" si="31"/>
        <v>0</v>
      </c>
      <c r="V119" s="34">
        <f t="shared" si="36"/>
        <v>37500000</v>
      </c>
      <c r="W119" s="30">
        <f>(I-Service_Fee)/12*V119</f>
        <v>234374.99999999997</v>
      </c>
      <c r="X119" s="35">
        <f t="shared" si="37"/>
        <v>0</v>
      </c>
      <c r="Y119" s="32"/>
      <c r="Z119" s="32">
        <f t="shared" si="43"/>
        <v>109</v>
      </c>
      <c r="AA119" s="32">
        <f t="shared" si="38"/>
        <v>882609.72867606673</v>
      </c>
      <c r="AB119" s="32">
        <f t="shared" si="39"/>
        <v>312500</v>
      </c>
      <c r="AC119" s="32">
        <f t="shared" si="40"/>
        <v>390624.99999999994</v>
      </c>
      <c r="AD119" s="32">
        <f t="shared" si="41"/>
        <v>234374.99999999997</v>
      </c>
    </row>
    <row r="120" spans="1:30" ht="15.75" thickBot="1" x14ac:dyDescent="0.3">
      <c r="A120" s="7">
        <v>110</v>
      </c>
      <c r="B120" s="14">
        <f t="shared" si="32"/>
        <v>175670671.75882593</v>
      </c>
      <c r="C120" s="19">
        <f t="shared" si="33"/>
        <v>1443470.8029391752</v>
      </c>
      <c r="D120" s="14">
        <f t="shared" si="22"/>
        <v>1171137.8117255063</v>
      </c>
      <c r="E120" s="15">
        <f t="shared" si="23"/>
        <v>272332.99121366884</v>
      </c>
      <c r="F120" s="17">
        <f>IF(time&lt;=30,1-(1-$F$3*time/30)^(1/12),1-(1-$F$3)^(1/12))</f>
        <v>2.5350486138366879E-3</v>
      </c>
      <c r="G120" s="16">
        <f t="shared" si="24"/>
        <v>444643.31556209322</v>
      </c>
      <c r="H120" s="14">
        <f t="shared" si="25"/>
        <v>73196.113232844145</v>
      </c>
      <c r="I120" s="15">
        <f t="shared" si="26"/>
        <v>716976.306775762</v>
      </c>
      <c r="J120" s="14">
        <f t="shared" si="27"/>
        <v>1097941.6984926623</v>
      </c>
      <c r="K120" s="21">
        <f t="shared" si="28"/>
        <v>1814918.0052684243</v>
      </c>
      <c r="M120" s="33">
        <f t="shared" si="34"/>
        <v>25670671.758825853</v>
      </c>
      <c r="N120" s="30">
        <f>(I-Service_Fee)/12*M120</f>
        <v>160441.69849266158</v>
      </c>
      <c r="O120" s="35">
        <f t="shared" si="29"/>
        <v>716976.306775762</v>
      </c>
      <c r="P120" s="33">
        <f t="shared" si="42"/>
        <v>50000000</v>
      </c>
      <c r="Q120" s="30">
        <f>(I-Service_Fee)/12*P120</f>
        <v>312500</v>
      </c>
      <c r="R120" s="34">
        <f t="shared" si="30"/>
        <v>0</v>
      </c>
      <c r="S120" s="33">
        <f t="shared" si="35"/>
        <v>62500000</v>
      </c>
      <c r="T120" s="30">
        <f>(I-Service_Fee)/12*S120</f>
        <v>390624.99999999994</v>
      </c>
      <c r="U120" s="35">
        <f t="shared" si="31"/>
        <v>0</v>
      </c>
      <c r="V120" s="34">
        <f t="shared" si="36"/>
        <v>37500000</v>
      </c>
      <c r="W120" s="30">
        <f>(I-Service_Fee)/12*V120</f>
        <v>234374.99999999997</v>
      </c>
      <c r="X120" s="35">
        <f t="shared" si="37"/>
        <v>0</v>
      </c>
      <c r="Y120" s="32"/>
      <c r="Z120" s="32">
        <f t="shared" si="43"/>
        <v>110</v>
      </c>
      <c r="AA120" s="32">
        <f t="shared" si="38"/>
        <v>877418.00526842359</v>
      </c>
      <c r="AB120" s="32">
        <f t="shared" si="39"/>
        <v>312500</v>
      </c>
      <c r="AC120" s="32">
        <f t="shared" si="40"/>
        <v>390624.99999999994</v>
      </c>
      <c r="AD120" s="32">
        <f t="shared" si="41"/>
        <v>234374.99999999997</v>
      </c>
    </row>
    <row r="121" spans="1:30" ht="15.75" thickBot="1" x14ac:dyDescent="0.3">
      <c r="A121" s="7">
        <v>111</v>
      </c>
      <c r="B121" s="14">
        <f t="shared" si="32"/>
        <v>174953695.45205018</v>
      </c>
      <c r="C121" s="19">
        <f t="shared" si="33"/>
        <v>1439811.5342810708</v>
      </c>
      <c r="D121" s="14">
        <f t="shared" si="22"/>
        <v>1166357.9696803347</v>
      </c>
      <c r="E121" s="15">
        <f t="shared" si="23"/>
        <v>273453.56460073614</v>
      </c>
      <c r="F121" s="17">
        <f>IF(time&lt;=30,1-(1-$F$3*time/30)^(1/12),1-(1-$F$3)^(1/12))</f>
        <v>2.5350486138366879E-3</v>
      </c>
      <c r="G121" s="16">
        <f t="shared" si="24"/>
        <v>442822.90506143606</v>
      </c>
      <c r="H121" s="14">
        <f t="shared" si="25"/>
        <v>72897.373105020917</v>
      </c>
      <c r="I121" s="15">
        <f t="shared" si="26"/>
        <v>716276.46966217225</v>
      </c>
      <c r="J121" s="14">
        <f t="shared" si="27"/>
        <v>1093460.5965753137</v>
      </c>
      <c r="K121" s="21">
        <f t="shared" si="28"/>
        <v>1809737.066237486</v>
      </c>
      <c r="M121" s="33">
        <f t="shared" si="34"/>
        <v>24953695.45205009</v>
      </c>
      <c r="N121" s="30">
        <f>(I-Service_Fee)/12*M121</f>
        <v>155960.59657531304</v>
      </c>
      <c r="O121" s="35">
        <f t="shared" si="29"/>
        <v>716276.46966217225</v>
      </c>
      <c r="P121" s="33">
        <f t="shared" si="42"/>
        <v>50000000</v>
      </c>
      <c r="Q121" s="30">
        <f>(I-Service_Fee)/12*P121</f>
        <v>312500</v>
      </c>
      <c r="R121" s="34">
        <f t="shared" si="30"/>
        <v>0</v>
      </c>
      <c r="S121" s="33">
        <f t="shared" si="35"/>
        <v>62500000</v>
      </c>
      <c r="T121" s="30">
        <f>(I-Service_Fee)/12*S121</f>
        <v>390624.99999999994</v>
      </c>
      <c r="U121" s="35">
        <f t="shared" si="31"/>
        <v>0</v>
      </c>
      <c r="V121" s="34">
        <f t="shared" si="36"/>
        <v>37500000</v>
      </c>
      <c r="W121" s="30">
        <f>(I-Service_Fee)/12*V121</f>
        <v>234374.99999999997</v>
      </c>
      <c r="X121" s="35">
        <f t="shared" si="37"/>
        <v>0</v>
      </c>
      <c r="Y121" s="32"/>
      <c r="Z121" s="32">
        <f t="shared" si="43"/>
        <v>111</v>
      </c>
      <c r="AA121" s="32">
        <f t="shared" si="38"/>
        <v>872237.06623748527</v>
      </c>
      <c r="AB121" s="32">
        <f t="shared" si="39"/>
        <v>312500</v>
      </c>
      <c r="AC121" s="32">
        <f t="shared" si="40"/>
        <v>390624.99999999994</v>
      </c>
      <c r="AD121" s="32">
        <f t="shared" si="41"/>
        <v>234374.99999999997</v>
      </c>
    </row>
    <row r="122" spans="1:30" ht="15.75" thickBot="1" x14ac:dyDescent="0.3">
      <c r="A122" s="7">
        <v>112</v>
      </c>
      <c r="B122" s="14">
        <f t="shared" si="32"/>
        <v>174237418.98238802</v>
      </c>
      <c r="C122" s="19">
        <f t="shared" si="33"/>
        <v>1436161.5420469055</v>
      </c>
      <c r="D122" s="14">
        <f t="shared" si="22"/>
        <v>1161582.7932159202</v>
      </c>
      <c r="E122" s="15">
        <f t="shared" si="23"/>
        <v>274578.74883098528</v>
      </c>
      <c r="F122" s="17">
        <f>IF(time&lt;=30,1-(1-$F$3*time/30)^(1/12),1-(1-$F$3)^(1/12))</f>
        <v>2.5350486138366879E-3</v>
      </c>
      <c r="G122" s="16">
        <f t="shared" si="24"/>
        <v>441004.25699317199</v>
      </c>
      <c r="H122" s="14">
        <f t="shared" si="25"/>
        <v>72598.924575995014</v>
      </c>
      <c r="I122" s="15">
        <f t="shared" si="26"/>
        <v>715583.00582415727</v>
      </c>
      <c r="J122" s="14">
        <f t="shared" si="27"/>
        <v>1088983.8686399253</v>
      </c>
      <c r="K122" s="21">
        <f t="shared" si="28"/>
        <v>1804566.8744640825</v>
      </c>
      <c r="M122" s="33">
        <f t="shared" si="34"/>
        <v>24237418.982387919</v>
      </c>
      <c r="N122" s="30">
        <f>(I-Service_Fee)/12*M122</f>
        <v>151483.86863992448</v>
      </c>
      <c r="O122" s="35">
        <f t="shared" si="29"/>
        <v>715583.00582415727</v>
      </c>
      <c r="P122" s="33">
        <f t="shared" si="42"/>
        <v>50000000</v>
      </c>
      <c r="Q122" s="30">
        <f>(I-Service_Fee)/12*P122</f>
        <v>312500</v>
      </c>
      <c r="R122" s="34">
        <f t="shared" si="30"/>
        <v>0</v>
      </c>
      <c r="S122" s="33">
        <f t="shared" si="35"/>
        <v>62500000</v>
      </c>
      <c r="T122" s="30">
        <f>(I-Service_Fee)/12*S122</f>
        <v>390624.99999999994</v>
      </c>
      <c r="U122" s="35">
        <f t="shared" si="31"/>
        <v>0</v>
      </c>
      <c r="V122" s="34">
        <f t="shared" si="36"/>
        <v>37500000</v>
      </c>
      <c r="W122" s="30">
        <f>(I-Service_Fee)/12*V122</f>
        <v>234374.99999999997</v>
      </c>
      <c r="X122" s="35">
        <f t="shared" si="37"/>
        <v>0</v>
      </c>
      <c r="Y122" s="32"/>
      <c r="Z122" s="32">
        <f t="shared" si="43"/>
        <v>112</v>
      </c>
      <c r="AA122" s="32">
        <f t="shared" si="38"/>
        <v>867066.87446408172</v>
      </c>
      <c r="AB122" s="32">
        <f t="shared" si="39"/>
        <v>312500</v>
      </c>
      <c r="AC122" s="32">
        <f t="shared" si="40"/>
        <v>390624.99999999994</v>
      </c>
      <c r="AD122" s="32">
        <f t="shared" si="41"/>
        <v>234374.99999999997</v>
      </c>
    </row>
    <row r="123" spans="1:30" ht="15.75" thickBot="1" x14ac:dyDescent="0.3">
      <c r="A123" s="7">
        <v>113</v>
      </c>
      <c r="B123" s="14">
        <f t="shared" si="32"/>
        <v>173521835.97656387</v>
      </c>
      <c r="C123" s="19">
        <f t="shared" si="33"/>
        <v>1432520.8027204939</v>
      </c>
      <c r="D123" s="14">
        <f t="shared" si="22"/>
        <v>1156812.2398437592</v>
      </c>
      <c r="E123" s="15">
        <f t="shared" si="23"/>
        <v>275708.56287673465</v>
      </c>
      <c r="F123" s="17">
        <f>IF(time&lt;=30,1-(1-$F$3*time/30)^(1/12),1-(1-$F$3)^(1/12))</f>
        <v>2.5350486138366879E-3</v>
      </c>
      <c r="G123" s="16">
        <f t="shared" si="24"/>
        <v>439187.35515264177</v>
      </c>
      <c r="H123" s="14">
        <f t="shared" si="25"/>
        <v>72300.764990234951</v>
      </c>
      <c r="I123" s="15">
        <f t="shared" si="26"/>
        <v>714895.91802937642</v>
      </c>
      <c r="J123" s="14">
        <f t="shared" si="27"/>
        <v>1084511.4748535242</v>
      </c>
      <c r="K123" s="21">
        <f t="shared" si="28"/>
        <v>1799407.3928829008</v>
      </c>
      <c r="M123" s="33">
        <f t="shared" si="34"/>
        <v>23521835.976563763</v>
      </c>
      <c r="N123" s="30">
        <f>(I-Service_Fee)/12*M123</f>
        <v>147011.47485352351</v>
      </c>
      <c r="O123" s="35">
        <f t="shared" si="29"/>
        <v>714895.91802937642</v>
      </c>
      <c r="P123" s="33">
        <f t="shared" si="42"/>
        <v>50000000</v>
      </c>
      <c r="Q123" s="30">
        <f>(I-Service_Fee)/12*P123</f>
        <v>312500</v>
      </c>
      <c r="R123" s="34">
        <f t="shared" si="30"/>
        <v>0</v>
      </c>
      <c r="S123" s="33">
        <f t="shared" si="35"/>
        <v>62500000</v>
      </c>
      <c r="T123" s="30">
        <f>(I-Service_Fee)/12*S123</f>
        <v>390624.99999999994</v>
      </c>
      <c r="U123" s="35">
        <f t="shared" si="31"/>
        <v>0</v>
      </c>
      <c r="V123" s="34">
        <f t="shared" si="36"/>
        <v>37500000</v>
      </c>
      <c r="W123" s="30">
        <f>(I-Service_Fee)/12*V123</f>
        <v>234374.99999999997</v>
      </c>
      <c r="X123" s="35">
        <f t="shared" si="37"/>
        <v>0</v>
      </c>
      <c r="Y123" s="32"/>
      <c r="Z123" s="32">
        <f t="shared" si="43"/>
        <v>113</v>
      </c>
      <c r="AA123" s="32">
        <f t="shared" si="38"/>
        <v>861907.39288289996</v>
      </c>
      <c r="AB123" s="32">
        <f t="shared" si="39"/>
        <v>312500</v>
      </c>
      <c r="AC123" s="32">
        <f t="shared" si="40"/>
        <v>390624.99999999994</v>
      </c>
      <c r="AD123" s="32">
        <f t="shared" si="41"/>
        <v>234374.99999999997</v>
      </c>
    </row>
    <row r="124" spans="1:30" ht="15.75" thickBot="1" x14ac:dyDescent="0.3">
      <c r="A124" s="7">
        <v>114</v>
      </c>
      <c r="B124" s="14">
        <f t="shared" si="32"/>
        <v>172806940.0585345</v>
      </c>
      <c r="C124" s="19">
        <f t="shared" si="33"/>
        <v>1428889.2928452652</v>
      </c>
      <c r="D124" s="14">
        <f t="shared" si="22"/>
        <v>1152046.2670568968</v>
      </c>
      <c r="E124" s="15">
        <f t="shared" si="23"/>
        <v>276843.02578836842</v>
      </c>
      <c r="F124" s="17">
        <f>IF(time&lt;=30,1-(1-$F$3*time/30)^(1/12),1-(1-$F$3)^(1/12))</f>
        <v>2.5350486138366879E-3</v>
      </c>
      <c r="G124" s="16">
        <f t="shared" si="24"/>
        <v>437372.18332797237</v>
      </c>
      <c r="H124" s="14">
        <f t="shared" si="25"/>
        <v>72002.891691056037</v>
      </c>
      <c r="I124" s="15">
        <f t="shared" si="26"/>
        <v>714215.20911634085</v>
      </c>
      <c r="J124" s="14">
        <f t="shared" si="27"/>
        <v>1080043.3753658407</v>
      </c>
      <c r="K124" s="21">
        <f t="shared" si="28"/>
        <v>1794258.5844821816</v>
      </c>
      <c r="M124" s="33">
        <f t="shared" si="34"/>
        <v>22806940.058534387</v>
      </c>
      <c r="N124" s="30">
        <f>(I-Service_Fee)/12*M124</f>
        <v>142543.37536583992</v>
      </c>
      <c r="O124" s="35">
        <f t="shared" si="29"/>
        <v>714215.20911634085</v>
      </c>
      <c r="P124" s="33">
        <f t="shared" si="42"/>
        <v>50000000</v>
      </c>
      <c r="Q124" s="30">
        <f>(I-Service_Fee)/12*P124</f>
        <v>312500</v>
      </c>
      <c r="R124" s="34">
        <f t="shared" si="30"/>
        <v>0</v>
      </c>
      <c r="S124" s="33">
        <f t="shared" si="35"/>
        <v>62500000</v>
      </c>
      <c r="T124" s="30">
        <f>(I-Service_Fee)/12*S124</f>
        <v>390624.99999999994</v>
      </c>
      <c r="U124" s="35">
        <f t="shared" si="31"/>
        <v>0</v>
      </c>
      <c r="V124" s="34">
        <f t="shared" si="36"/>
        <v>37500000</v>
      </c>
      <c r="W124" s="30">
        <f>(I-Service_Fee)/12*V124</f>
        <v>234374.99999999997</v>
      </c>
      <c r="X124" s="35">
        <f t="shared" si="37"/>
        <v>0</v>
      </c>
      <c r="Y124" s="32"/>
      <c r="Z124" s="32">
        <f t="shared" si="43"/>
        <v>114</v>
      </c>
      <c r="AA124" s="32">
        <f t="shared" si="38"/>
        <v>856758.58448218077</v>
      </c>
      <c r="AB124" s="32">
        <f t="shared" si="39"/>
        <v>312500</v>
      </c>
      <c r="AC124" s="32">
        <f t="shared" si="40"/>
        <v>390624.99999999994</v>
      </c>
      <c r="AD124" s="32">
        <f t="shared" si="41"/>
        <v>234374.99999999997</v>
      </c>
    </row>
    <row r="125" spans="1:30" ht="15.75" thickBot="1" x14ac:dyDescent="0.3">
      <c r="A125" s="7">
        <v>115</v>
      </c>
      <c r="B125" s="14">
        <f t="shared" si="32"/>
        <v>172092724.84941816</v>
      </c>
      <c r="C125" s="19">
        <f t="shared" si="33"/>
        <v>1425266.9890241118</v>
      </c>
      <c r="D125" s="14">
        <f t="shared" si="22"/>
        <v>1147284.8323294546</v>
      </c>
      <c r="E125" s="15">
        <f t="shared" si="23"/>
        <v>277982.15669465717</v>
      </c>
      <c r="F125" s="17">
        <f>IF(time&lt;=30,1-(1-$F$3*time/30)^(1/12),1-(1-$F$3)^(1/12))</f>
        <v>2.5350486138366879E-3</v>
      </c>
      <c r="G125" s="16">
        <f t="shared" si="24"/>
        <v>435558.72529989592</v>
      </c>
      <c r="H125" s="14">
        <f t="shared" si="25"/>
        <v>71705.302020590912</v>
      </c>
      <c r="I125" s="15">
        <f t="shared" si="26"/>
        <v>713540.88199455314</v>
      </c>
      <c r="J125" s="14">
        <f t="shared" si="27"/>
        <v>1075579.5303088636</v>
      </c>
      <c r="K125" s="21">
        <f t="shared" si="28"/>
        <v>1789120.4123034168</v>
      </c>
      <c r="M125" s="33">
        <f t="shared" si="34"/>
        <v>22092724.849418048</v>
      </c>
      <c r="N125" s="30">
        <f>(I-Service_Fee)/12*M125</f>
        <v>138079.5303088628</v>
      </c>
      <c r="O125" s="35">
        <f t="shared" si="29"/>
        <v>713540.88199455314</v>
      </c>
      <c r="P125" s="33">
        <f t="shared" si="42"/>
        <v>50000000</v>
      </c>
      <c r="Q125" s="30">
        <f>(I-Service_Fee)/12*P125</f>
        <v>312500</v>
      </c>
      <c r="R125" s="34">
        <f t="shared" si="30"/>
        <v>0</v>
      </c>
      <c r="S125" s="33">
        <f t="shared" si="35"/>
        <v>62500000</v>
      </c>
      <c r="T125" s="30">
        <f>(I-Service_Fee)/12*S125</f>
        <v>390624.99999999994</v>
      </c>
      <c r="U125" s="35">
        <f t="shared" si="31"/>
        <v>0</v>
      </c>
      <c r="V125" s="34">
        <f t="shared" si="36"/>
        <v>37500000</v>
      </c>
      <c r="W125" s="30">
        <f>(I-Service_Fee)/12*V125</f>
        <v>234374.99999999997</v>
      </c>
      <c r="X125" s="35">
        <f t="shared" si="37"/>
        <v>0</v>
      </c>
      <c r="Y125" s="32"/>
      <c r="Z125" s="32">
        <f t="shared" si="43"/>
        <v>115</v>
      </c>
      <c r="AA125" s="32">
        <f t="shared" si="38"/>
        <v>851620.41230341594</v>
      </c>
      <c r="AB125" s="32">
        <f t="shared" si="39"/>
        <v>312500</v>
      </c>
      <c r="AC125" s="32">
        <f t="shared" si="40"/>
        <v>390624.99999999994</v>
      </c>
      <c r="AD125" s="32">
        <f t="shared" si="41"/>
        <v>234374.99999999997</v>
      </c>
    </row>
    <row r="126" spans="1:30" ht="15.75" thickBot="1" x14ac:dyDescent="0.3">
      <c r="A126" s="7">
        <v>116</v>
      </c>
      <c r="B126" s="14">
        <f t="shared" si="32"/>
        <v>171379183.96742362</v>
      </c>
      <c r="C126" s="19">
        <f t="shared" si="33"/>
        <v>1421653.867919239</v>
      </c>
      <c r="D126" s="14">
        <f t="shared" si="22"/>
        <v>1142527.8931161575</v>
      </c>
      <c r="E126" s="15">
        <f t="shared" si="23"/>
        <v>279125.97480308148</v>
      </c>
      <c r="F126" s="17">
        <f>IF(time&lt;=30,1-(1-$F$3*time/30)^(1/12),1-(1-$F$3)^(1/12))</f>
        <v>2.5350486138366879E-3</v>
      </c>
      <c r="G126" s="16">
        <f t="shared" si="24"/>
        <v>433746.9648415696</v>
      </c>
      <c r="H126" s="14">
        <f t="shared" si="25"/>
        <v>71407.993319759844</v>
      </c>
      <c r="I126" s="15">
        <f t="shared" si="26"/>
        <v>712872.93964465102</v>
      </c>
      <c r="J126" s="14">
        <f t="shared" si="27"/>
        <v>1071119.8997963977</v>
      </c>
      <c r="K126" s="21">
        <f t="shared" si="28"/>
        <v>1783992.8394410487</v>
      </c>
      <c r="M126" s="33">
        <f t="shared" si="34"/>
        <v>21379183.967423495</v>
      </c>
      <c r="N126" s="30">
        <f>(I-Service_Fee)/12*M126</f>
        <v>133619.89979639684</v>
      </c>
      <c r="O126" s="35">
        <f t="shared" si="29"/>
        <v>712872.93964465102</v>
      </c>
      <c r="P126" s="33">
        <f t="shared" si="42"/>
        <v>50000000</v>
      </c>
      <c r="Q126" s="30">
        <f>(I-Service_Fee)/12*P126</f>
        <v>312500</v>
      </c>
      <c r="R126" s="34">
        <f t="shared" si="30"/>
        <v>0</v>
      </c>
      <c r="S126" s="33">
        <f t="shared" si="35"/>
        <v>62500000</v>
      </c>
      <c r="T126" s="30">
        <f>(I-Service_Fee)/12*S126</f>
        <v>390624.99999999994</v>
      </c>
      <c r="U126" s="35">
        <f t="shared" si="31"/>
        <v>0</v>
      </c>
      <c r="V126" s="34">
        <f t="shared" si="36"/>
        <v>37500000</v>
      </c>
      <c r="W126" s="30">
        <f>(I-Service_Fee)/12*V126</f>
        <v>234374.99999999997</v>
      </c>
      <c r="X126" s="35">
        <f t="shared" si="37"/>
        <v>0</v>
      </c>
      <c r="Y126" s="32"/>
      <c r="Z126" s="32">
        <f t="shared" si="43"/>
        <v>116</v>
      </c>
      <c r="AA126" s="32">
        <f t="shared" si="38"/>
        <v>846492.83944104786</v>
      </c>
      <c r="AB126" s="32">
        <f t="shared" si="39"/>
        <v>312500</v>
      </c>
      <c r="AC126" s="32">
        <f t="shared" si="40"/>
        <v>390624.99999999994</v>
      </c>
      <c r="AD126" s="32">
        <f t="shared" si="41"/>
        <v>234374.99999999997</v>
      </c>
    </row>
    <row r="127" spans="1:30" ht="15.75" thickBot="1" x14ac:dyDescent="0.3">
      <c r="A127" s="7">
        <v>117</v>
      </c>
      <c r="B127" s="14">
        <f t="shared" si="32"/>
        <v>170666311.02777895</v>
      </c>
      <c r="C127" s="19">
        <f t="shared" si="33"/>
        <v>1418049.9062520147</v>
      </c>
      <c r="D127" s="14">
        <f t="shared" si="22"/>
        <v>1137775.4068518598</v>
      </c>
      <c r="E127" s="15">
        <f t="shared" si="23"/>
        <v>280274.49940015492</v>
      </c>
      <c r="F127" s="17">
        <f>IF(time&lt;=30,1-(1-$F$3*time/30)^(1/12),1-(1-$F$3)^(1/12))</f>
        <v>2.5350486138366879E-3</v>
      </c>
      <c r="G127" s="16">
        <f t="shared" si="24"/>
        <v>431936.8857183939</v>
      </c>
      <c r="H127" s="14">
        <f t="shared" si="25"/>
        <v>71110.962928241235</v>
      </c>
      <c r="I127" s="15">
        <f t="shared" si="26"/>
        <v>712211.38511854876</v>
      </c>
      <c r="J127" s="14">
        <f t="shared" si="27"/>
        <v>1066664.4439236186</v>
      </c>
      <c r="K127" s="21">
        <f t="shared" si="28"/>
        <v>1778875.8290421674</v>
      </c>
      <c r="M127" s="33">
        <f t="shared" si="34"/>
        <v>20666311.027778845</v>
      </c>
      <c r="N127" s="30">
        <f>(I-Service_Fee)/12*M127</f>
        <v>129164.44392361777</v>
      </c>
      <c r="O127" s="35">
        <f t="shared" si="29"/>
        <v>712211.38511854876</v>
      </c>
      <c r="P127" s="33">
        <f t="shared" si="42"/>
        <v>50000000</v>
      </c>
      <c r="Q127" s="30">
        <f>(I-Service_Fee)/12*P127</f>
        <v>312500</v>
      </c>
      <c r="R127" s="34">
        <f t="shared" si="30"/>
        <v>0</v>
      </c>
      <c r="S127" s="33">
        <f t="shared" si="35"/>
        <v>62500000</v>
      </c>
      <c r="T127" s="30">
        <f>(I-Service_Fee)/12*S127</f>
        <v>390624.99999999994</v>
      </c>
      <c r="U127" s="35">
        <f t="shared" si="31"/>
        <v>0</v>
      </c>
      <c r="V127" s="34">
        <f t="shared" si="36"/>
        <v>37500000</v>
      </c>
      <c r="W127" s="30">
        <f>(I-Service_Fee)/12*V127</f>
        <v>234374.99999999997</v>
      </c>
      <c r="X127" s="35">
        <f t="shared" si="37"/>
        <v>0</v>
      </c>
      <c r="Y127" s="32"/>
      <c r="Z127" s="32">
        <f t="shared" si="43"/>
        <v>117</v>
      </c>
      <c r="AA127" s="32">
        <f t="shared" si="38"/>
        <v>841375.82904216647</v>
      </c>
      <c r="AB127" s="32">
        <f t="shared" si="39"/>
        <v>312500</v>
      </c>
      <c r="AC127" s="32">
        <f t="shared" si="40"/>
        <v>390624.99999999994</v>
      </c>
      <c r="AD127" s="32">
        <f t="shared" si="41"/>
        <v>234374.99999999997</v>
      </c>
    </row>
    <row r="128" spans="1:30" ht="15.75" thickBot="1" x14ac:dyDescent="0.3">
      <c r="A128" s="7">
        <v>118</v>
      </c>
      <c r="B128" s="14">
        <f t="shared" si="32"/>
        <v>169954099.64266041</v>
      </c>
      <c r="C128" s="19">
        <f t="shared" si="33"/>
        <v>1414455.0808028192</v>
      </c>
      <c r="D128" s="14">
        <f t="shared" si="22"/>
        <v>1133027.3309510695</v>
      </c>
      <c r="E128" s="15">
        <f t="shared" si="23"/>
        <v>281427.74985174974</v>
      </c>
      <c r="F128" s="17">
        <f>IF(time&lt;=30,1-(1-$F$3*time/30)^(1/12),1-(1-$F$3)^(1/12))</f>
        <v>2.5350486138366879E-3</v>
      </c>
      <c r="G128" s="16">
        <f t="shared" si="24"/>
        <v>430128.47168783174</v>
      </c>
      <c r="H128" s="14">
        <f t="shared" si="25"/>
        <v>70814.208184441843</v>
      </c>
      <c r="I128" s="15">
        <f t="shared" si="26"/>
        <v>711556.22153958143</v>
      </c>
      <c r="J128" s="14">
        <f t="shared" si="27"/>
        <v>1062213.1227666277</v>
      </c>
      <c r="K128" s="21">
        <f t="shared" si="28"/>
        <v>1773769.3443062091</v>
      </c>
      <c r="M128" s="33">
        <f t="shared" si="34"/>
        <v>19954099.642660297</v>
      </c>
      <c r="N128" s="30">
        <f>(I-Service_Fee)/12*M128</f>
        <v>124713.12276662685</v>
      </c>
      <c r="O128" s="35">
        <f t="shared" si="29"/>
        <v>711556.22153958143</v>
      </c>
      <c r="P128" s="33">
        <f t="shared" si="42"/>
        <v>50000000</v>
      </c>
      <c r="Q128" s="30">
        <f>(I-Service_Fee)/12*P128</f>
        <v>312500</v>
      </c>
      <c r="R128" s="34">
        <f t="shared" si="30"/>
        <v>0</v>
      </c>
      <c r="S128" s="33">
        <f t="shared" si="35"/>
        <v>62500000</v>
      </c>
      <c r="T128" s="30">
        <f>(I-Service_Fee)/12*S128</f>
        <v>390624.99999999994</v>
      </c>
      <c r="U128" s="35">
        <f t="shared" si="31"/>
        <v>0</v>
      </c>
      <c r="V128" s="34">
        <f t="shared" si="36"/>
        <v>37500000</v>
      </c>
      <c r="W128" s="30">
        <f>(I-Service_Fee)/12*V128</f>
        <v>234374.99999999997</v>
      </c>
      <c r="X128" s="35">
        <f t="shared" si="37"/>
        <v>0</v>
      </c>
      <c r="Y128" s="32"/>
      <c r="Z128" s="32">
        <f t="shared" si="43"/>
        <v>118</v>
      </c>
      <c r="AA128" s="32">
        <f t="shared" si="38"/>
        <v>836269.34430620831</v>
      </c>
      <c r="AB128" s="32">
        <f t="shared" si="39"/>
        <v>312500</v>
      </c>
      <c r="AC128" s="32">
        <f t="shared" si="40"/>
        <v>390624.99999999994</v>
      </c>
      <c r="AD128" s="32">
        <f t="shared" si="41"/>
        <v>234374.99999999997</v>
      </c>
    </row>
    <row r="129" spans="1:30" ht="15.75" thickBot="1" x14ac:dyDescent="0.3">
      <c r="A129" s="7">
        <v>119</v>
      </c>
      <c r="B129" s="14">
        <f t="shared" si="32"/>
        <v>169242543.42112082</v>
      </c>
      <c r="C129" s="19">
        <f t="shared" si="33"/>
        <v>1410869.3684108958</v>
      </c>
      <c r="D129" s="14">
        <f t="shared" si="22"/>
        <v>1128283.6228074722</v>
      </c>
      <c r="E129" s="15">
        <f t="shared" si="23"/>
        <v>282585.74560342357</v>
      </c>
      <c r="F129" s="17">
        <f>IF(time&lt;=30,1-(1-$F$3*time/30)^(1/12),1-(1-$F$3)^(1/12))</f>
        <v>2.5350486138366879E-3</v>
      </c>
      <c r="G129" s="16">
        <f t="shared" si="24"/>
        <v>428321.70649922587</v>
      </c>
      <c r="H129" s="14">
        <f t="shared" si="25"/>
        <v>70517.726425467015</v>
      </c>
      <c r="I129" s="15">
        <f t="shared" si="26"/>
        <v>710907.45210264949</v>
      </c>
      <c r="J129" s="14">
        <f t="shared" si="27"/>
        <v>1057765.8963820052</v>
      </c>
      <c r="K129" s="21">
        <f t="shared" si="28"/>
        <v>1768673.3484846547</v>
      </c>
      <c r="M129" s="33">
        <f t="shared" si="34"/>
        <v>19242543.421120714</v>
      </c>
      <c r="N129" s="30">
        <f>(I-Service_Fee)/12*M129</f>
        <v>120265.89638200446</v>
      </c>
      <c r="O129" s="35">
        <f t="shared" si="29"/>
        <v>710907.45210264949</v>
      </c>
      <c r="P129" s="33">
        <f t="shared" si="42"/>
        <v>50000000</v>
      </c>
      <c r="Q129" s="30">
        <f>(I-Service_Fee)/12*P129</f>
        <v>312500</v>
      </c>
      <c r="R129" s="34">
        <f t="shared" si="30"/>
        <v>0</v>
      </c>
      <c r="S129" s="33">
        <f t="shared" si="35"/>
        <v>62500000</v>
      </c>
      <c r="T129" s="30">
        <f>(I-Service_Fee)/12*S129</f>
        <v>390624.99999999994</v>
      </c>
      <c r="U129" s="35">
        <f t="shared" si="31"/>
        <v>0</v>
      </c>
      <c r="V129" s="34">
        <f t="shared" si="36"/>
        <v>37500000</v>
      </c>
      <c r="W129" s="30">
        <f>(I-Service_Fee)/12*V129</f>
        <v>234374.99999999997</v>
      </c>
      <c r="X129" s="35">
        <f t="shared" si="37"/>
        <v>0</v>
      </c>
      <c r="Y129" s="32"/>
      <c r="Z129" s="32">
        <f t="shared" si="43"/>
        <v>119</v>
      </c>
      <c r="AA129" s="32">
        <f t="shared" si="38"/>
        <v>831173.34848465398</v>
      </c>
      <c r="AB129" s="32">
        <f t="shared" si="39"/>
        <v>312500</v>
      </c>
      <c r="AC129" s="32">
        <f t="shared" si="40"/>
        <v>390624.99999999994</v>
      </c>
      <c r="AD129" s="32">
        <f t="shared" si="41"/>
        <v>234374.99999999997</v>
      </c>
    </row>
    <row r="130" spans="1:30" ht="15.75" thickBot="1" x14ac:dyDescent="0.3">
      <c r="A130" s="7">
        <v>120</v>
      </c>
      <c r="B130" s="14">
        <f t="shared" si="32"/>
        <v>168531635.96901816</v>
      </c>
      <c r="C130" s="19">
        <f t="shared" si="33"/>
        <v>1407292.745974201</v>
      </c>
      <c r="D130" s="14">
        <f t="shared" si="22"/>
        <v>1123544.2397934545</v>
      </c>
      <c r="E130" s="15">
        <f t="shared" si="23"/>
        <v>283748.50618074648</v>
      </c>
      <c r="F130" s="17">
        <f>IF(time&lt;=30,1-(1-$F$3*time/30)^(1/12),1-(1-$F$3)^(1/12))</f>
        <v>2.5350486138366879E-3</v>
      </c>
      <c r="G130" s="16">
        <f t="shared" si="24"/>
        <v>426516.57389361708</v>
      </c>
      <c r="H130" s="14">
        <f t="shared" si="25"/>
        <v>70221.514987090908</v>
      </c>
      <c r="I130" s="15">
        <f t="shared" si="26"/>
        <v>710265.08007436362</v>
      </c>
      <c r="J130" s="14">
        <f t="shared" si="27"/>
        <v>1053322.7248063637</v>
      </c>
      <c r="K130" s="21">
        <f t="shared" si="28"/>
        <v>1763587.8048807273</v>
      </c>
      <c r="M130" s="33">
        <f t="shared" si="34"/>
        <v>18531635.969018064</v>
      </c>
      <c r="N130" s="30">
        <f>(I-Service_Fee)/12*M130</f>
        <v>115822.72480636289</v>
      </c>
      <c r="O130" s="35">
        <f t="shared" si="29"/>
        <v>710265.08007436362</v>
      </c>
      <c r="P130" s="33">
        <f t="shared" si="42"/>
        <v>50000000</v>
      </c>
      <c r="Q130" s="30">
        <f>(I-Service_Fee)/12*P130</f>
        <v>312500</v>
      </c>
      <c r="R130" s="34">
        <f t="shared" si="30"/>
        <v>0</v>
      </c>
      <c r="S130" s="33">
        <f t="shared" si="35"/>
        <v>62500000</v>
      </c>
      <c r="T130" s="30">
        <f>(I-Service_Fee)/12*S130</f>
        <v>390624.99999999994</v>
      </c>
      <c r="U130" s="35">
        <f t="shared" si="31"/>
        <v>0</v>
      </c>
      <c r="V130" s="34">
        <f t="shared" si="36"/>
        <v>37500000</v>
      </c>
      <c r="W130" s="30">
        <f>(I-Service_Fee)/12*V130</f>
        <v>234374.99999999997</v>
      </c>
      <c r="X130" s="35">
        <f t="shared" si="37"/>
        <v>0</v>
      </c>
      <c r="Y130" s="32"/>
      <c r="Z130" s="32">
        <f t="shared" si="43"/>
        <v>120</v>
      </c>
      <c r="AA130" s="32">
        <f t="shared" si="38"/>
        <v>826087.8048807265</v>
      </c>
      <c r="AB130" s="32">
        <f t="shared" si="39"/>
        <v>312500</v>
      </c>
      <c r="AC130" s="32">
        <f t="shared" si="40"/>
        <v>390624.99999999994</v>
      </c>
      <c r="AD130" s="32">
        <f t="shared" si="41"/>
        <v>234374.99999999997</v>
      </c>
    </row>
    <row r="131" spans="1:30" ht="15.75" thickBot="1" x14ac:dyDescent="0.3">
      <c r="A131" s="7">
        <v>121</v>
      </c>
      <c r="B131" s="14">
        <f t="shared" si="32"/>
        <v>167821370.88894379</v>
      </c>
      <c r="C131" s="19">
        <f t="shared" si="33"/>
        <v>1403725.1904492567</v>
      </c>
      <c r="D131" s="14">
        <f t="shared" si="22"/>
        <v>1118809.1392596255</v>
      </c>
      <c r="E131" s="15">
        <f t="shared" si="23"/>
        <v>284916.05118963122</v>
      </c>
      <c r="F131" s="17">
        <f>IF(time&lt;=30,1-(1-$F$3*time/30)^(1/12),1-(1-$F$3)^(1/12))</f>
        <v>2.5350486138366879E-3</v>
      </c>
      <c r="G131" s="16">
        <f t="shared" si="24"/>
        <v>424713.05760356155</v>
      </c>
      <c r="H131" s="14">
        <f t="shared" si="25"/>
        <v>69925.571203726577</v>
      </c>
      <c r="I131" s="15">
        <f t="shared" si="26"/>
        <v>709629.10879319278</v>
      </c>
      <c r="J131" s="14">
        <f t="shared" si="27"/>
        <v>1048883.5680558989</v>
      </c>
      <c r="K131" s="21">
        <f t="shared" si="28"/>
        <v>1758512.6768490917</v>
      </c>
      <c r="M131" s="33">
        <f t="shared" si="34"/>
        <v>17821370.888943702</v>
      </c>
      <c r="N131" s="30">
        <f>(I-Service_Fee)/12*M131</f>
        <v>111383.56805589813</v>
      </c>
      <c r="O131" s="35">
        <f t="shared" si="29"/>
        <v>709629.10879319278</v>
      </c>
      <c r="P131" s="33">
        <f t="shared" si="42"/>
        <v>50000000</v>
      </c>
      <c r="Q131" s="30">
        <f>(I-Service_Fee)/12*P131</f>
        <v>312500</v>
      </c>
      <c r="R131" s="34">
        <f t="shared" si="30"/>
        <v>0</v>
      </c>
      <c r="S131" s="33">
        <f t="shared" si="35"/>
        <v>62500000</v>
      </c>
      <c r="T131" s="30">
        <f>(I-Service_Fee)/12*S131</f>
        <v>390624.99999999994</v>
      </c>
      <c r="U131" s="35">
        <f t="shared" si="31"/>
        <v>0</v>
      </c>
      <c r="V131" s="34">
        <f t="shared" si="36"/>
        <v>37500000</v>
      </c>
      <c r="W131" s="30">
        <f>(I-Service_Fee)/12*V131</f>
        <v>234374.99999999997</v>
      </c>
      <c r="X131" s="35">
        <f t="shared" si="37"/>
        <v>0</v>
      </c>
      <c r="Y131" s="32"/>
      <c r="Z131" s="32">
        <f t="shared" si="43"/>
        <v>121</v>
      </c>
      <c r="AA131" s="32">
        <f t="shared" si="38"/>
        <v>821012.67684909096</v>
      </c>
      <c r="AB131" s="32">
        <f t="shared" si="39"/>
        <v>312500</v>
      </c>
      <c r="AC131" s="32">
        <f t="shared" si="40"/>
        <v>390624.99999999994</v>
      </c>
      <c r="AD131" s="32">
        <f t="shared" si="41"/>
        <v>234374.99999999997</v>
      </c>
    </row>
    <row r="132" spans="1:30" ht="15.75" thickBot="1" x14ac:dyDescent="0.3">
      <c r="A132" s="7">
        <v>122</v>
      </c>
      <c r="B132" s="14">
        <f t="shared" si="32"/>
        <v>167111741.78015059</v>
      </c>
      <c r="C132" s="19">
        <f t="shared" si="33"/>
        <v>1400166.6788510005</v>
      </c>
      <c r="D132" s="14">
        <f t="shared" si="22"/>
        <v>1114078.2785343374</v>
      </c>
      <c r="E132" s="15">
        <f t="shared" si="23"/>
        <v>286088.40031666309</v>
      </c>
      <c r="F132" s="17">
        <f>IF(time&lt;=30,1-(1-$F$3*time/30)^(1/12),1-(1-$F$3)^(1/12))</f>
        <v>2.5350486138366879E-3</v>
      </c>
      <c r="G132" s="16">
        <f t="shared" si="24"/>
        <v>422911.1413529478</v>
      </c>
      <c r="H132" s="14">
        <f t="shared" si="25"/>
        <v>69629.892408396074</v>
      </c>
      <c r="I132" s="15">
        <f t="shared" si="26"/>
        <v>708999.54166961089</v>
      </c>
      <c r="J132" s="14">
        <f t="shared" si="27"/>
        <v>1044448.3861259413</v>
      </c>
      <c r="K132" s="21">
        <f t="shared" si="28"/>
        <v>1753447.9277955522</v>
      </c>
      <c r="M132" s="33">
        <f t="shared" si="34"/>
        <v>17111741.78015051</v>
      </c>
      <c r="N132" s="30">
        <f>(I-Service_Fee)/12*M132</f>
        <v>106948.38612594068</v>
      </c>
      <c r="O132" s="35">
        <f t="shared" si="29"/>
        <v>708999.54166961089</v>
      </c>
      <c r="P132" s="33">
        <f t="shared" si="42"/>
        <v>50000000</v>
      </c>
      <c r="Q132" s="30">
        <f>(I-Service_Fee)/12*P132</f>
        <v>312500</v>
      </c>
      <c r="R132" s="34">
        <f t="shared" si="30"/>
        <v>0</v>
      </c>
      <c r="S132" s="33">
        <f t="shared" si="35"/>
        <v>62500000</v>
      </c>
      <c r="T132" s="30">
        <f>(I-Service_Fee)/12*S132</f>
        <v>390624.99999999994</v>
      </c>
      <c r="U132" s="35">
        <f t="shared" si="31"/>
        <v>0</v>
      </c>
      <c r="V132" s="34">
        <f t="shared" si="36"/>
        <v>37500000</v>
      </c>
      <c r="W132" s="30">
        <f>(I-Service_Fee)/12*V132</f>
        <v>234374.99999999997</v>
      </c>
      <c r="X132" s="35">
        <f t="shared" si="37"/>
        <v>0</v>
      </c>
      <c r="Y132" s="32"/>
      <c r="Z132" s="32">
        <f t="shared" si="43"/>
        <v>122</v>
      </c>
      <c r="AA132" s="32">
        <f t="shared" si="38"/>
        <v>815947.9277955516</v>
      </c>
      <c r="AB132" s="32">
        <f t="shared" si="39"/>
        <v>312500</v>
      </c>
      <c r="AC132" s="32">
        <f t="shared" si="40"/>
        <v>390624.99999999994</v>
      </c>
      <c r="AD132" s="32">
        <f t="shared" si="41"/>
        <v>234374.99999999997</v>
      </c>
    </row>
    <row r="133" spans="1:30" ht="15.75" thickBot="1" x14ac:dyDescent="0.3">
      <c r="A133" s="7">
        <v>123</v>
      </c>
      <c r="B133" s="14">
        <f t="shared" si="32"/>
        <v>166402742.23848099</v>
      </c>
      <c r="C133" s="19">
        <f t="shared" si="33"/>
        <v>1396617.1882526393</v>
      </c>
      <c r="D133" s="14">
        <f t="shared" si="22"/>
        <v>1109351.6149232066</v>
      </c>
      <c r="E133" s="15">
        <f t="shared" si="23"/>
        <v>287265.57332943263</v>
      </c>
      <c r="F133" s="17">
        <f>IF(time&lt;=30,1-(1-$F$3*time/30)^(1/12),1-(1-$F$3)^(1/12))</f>
        <v>2.5350486138366879E-3</v>
      </c>
      <c r="G133" s="16">
        <f t="shared" si="24"/>
        <v>421110.80885681318</v>
      </c>
      <c r="H133" s="14">
        <f t="shared" si="25"/>
        <v>69334.475932700414</v>
      </c>
      <c r="I133" s="15">
        <f t="shared" si="26"/>
        <v>708376.38218624587</v>
      </c>
      <c r="J133" s="14">
        <f t="shared" si="27"/>
        <v>1040017.1389905062</v>
      </c>
      <c r="K133" s="21">
        <f t="shared" si="28"/>
        <v>1748393.5211767522</v>
      </c>
      <c r="M133" s="33">
        <f t="shared" si="34"/>
        <v>16402742.238480899</v>
      </c>
      <c r="N133" s="30">
        <f>(I-Service_Fee)/12*M133</f>
        <v>102517.13899050561</v>
      </c>
      <c r="O133" s="35">
        <f t="shared" si="29"/>
        <v>708376.38218624587</v>
      </c>
      <c r="P133" s="33">
        <f t="shared" si="42"/>
        <v>50000000</v>
      </c>
      <c r="Q133" s="30">
        <f>(I-Service_Fee)/12*P133</f>
        <v>312500</v>
      </c>
      <c r="R133" s="34">
        <f t="shared" si="30"/>
        <v>0</v>
      </c>
      <c r="S133" s="33">
        <f t="shared" si="35"/>
        <v>62500000</v>
      </c>
      <c r="T133" s="30">
        <f>(I-Service_Fee)/12*S133</f>
        <v>390624.99999999994</v>
      </c>
      <c r="U133" s="35">
        <f t="shared" si="31"/>
        <v>0</v>
      </c>
      <c r="V133" s="34">
        <f t="shared" si="36"/>
        <v>37500000</v>
      </c>
      <c r="W133" s="30">
        <f>(I-Service_Fee)/12*V133</f>
        <v>234374.99999999997</v>
      </c>
      <c r="X133" s="35">
        <f t="shared" si="37"/>
        <v>0</v>
      </c>
      <c r="Y133" s="32"/>
      <c r="Z133" s="32">
        <f t="shared" si="43"/>
        <v>123</v>
      </c>
      <c r="AA133" s="32">
        <f t="shared" si="38"/>
        <v>810893.52117675147</v>
      </c>
      <c r="AB133" s="32">
        <f t="shared" si="39"/>
        <v>312500</v>
      </c>
      <c r="AC133" s="32">
        <f t="shared" si="40"/>
        <v>390624.99999999994</v>
      </c>
      <c r="AD133" s="32">
        <f t="shared" si="41"/>
        <v>234374.99999999997</v>
      </c>
    </row>
    <row r="134" spans="1:30" ht="15.75" thickBot="1" x14ac:dyDescent="0.3">
      <c r="A134" s="7">
        <v>124</v>
      </c>
      <c r="B134" s="14">
        <f t="shared" si="32"/>
        <v>165694365.85629475</v>
      </c>
      <c r="C134" s="19">
        <f t="shared" si="33"/>
        <v>1393076.6957854987</v>
      </c>
      <c r="D134" s="14">
        <f t="shared" si="22"/>
        <v>1104629.1057086317</v>
      </c>
      <c r="E134" s="15">
        <f t="shared" si="23"/>
        <v>288447.59007686703</v>
      </c>
      <c r="F134" s="17">
        <f>IF(time&lt;=30,1-(1-$F$3*time/30)^(1/12),1-(1-$F$3)^(1/12))</f>
        <v>2.5350486138366879E-3</v>
      </c>
      <c r="G134" s="16">
        <f t="shared" si="24"/>
        <v>419312.04382116016</v>
      </c>
      <c r="H134" s="14">
        <f t="shared" si="25"/>
        <v>69039.31910678948</v>
      </c>
      <c r="I134" s="15">
        <f t="shared" si="26"/>
        <v>707759.63389802724</v>
      </c>
      <c r="J134" s="14">
        <f t="shared" si="27"/>
        <v>1035589.7866018421</v>
      </c>
      <c r="K134" s="21">
        <f t="shared" si="28"/>
        <v>1743349.4204998694</v>
      </c>
      <c r="M134" s="33">
        <f t="shared" si="34"/>
        <v>15694365.856294654</v>
      </c>
      <c r="N134" s="30">
        <f>(I-Service_Fee)/12*M134</f>
        <v>98089.786601841581</v>
      </c>
      <c r="O134" s="35">
        <f t="shared" si="29"/>
        <v>707759.63389802724</v>
      </c>
      <c r="P134" s="33">
        <f t="shared" si="42"/>
        <v>50000000</v>
      </c>
      <c r="Q134" s="30">
        <f>(I-Service_Fee)/12*P134</f>
        <v>312500</v>
      </c>
      <c r="R134" s="34">
        <f t="shared" si="30"/>
        <v>0</v>
      </c>
      <c r="S134" s="33">
        <f t="shared" si="35"/>
        <v>62500000</v>
      </c>
      <c r="T134" s="30">
        <f>(I-Service_Fee)/12*S134</f>
        <v>390624.99999999994</v>
      </c>
      <c r="U134" s="35">
        <f t="shared" si="31"/>
        <v>0</v>
      </c>
      <c r="V134" s="34">
        <f t="shared" si="36"/>
        <v>37500000</v>
      </c>
      <c r="W134" s="30">
        <f>(I-Service_Fee)/12*V134</f>
        <v>234374.99999999997</v>
      </c>
      <c r="X134" s="35">
        <f t="shared" si="37"/>
        <v>0</v>
      </c>
      <c r="Y134" s="32"/>
      <c r="Z134" s="32">
        <f t="shared" si="43"/>
        <v>124</v>
      </c>
      <c r="AA134" s="32">
        <f t="shared" si="38"/>
        <v>805849.42049986881</v>
      </c>
      <c r="AB134" s="32">
        <f t="shared" si="39"/>
        <v>312500</v>
      </c>
      <c r="AC134" s="32">
        <f t="shared" si="40"/>
        <v>390624.99999999994</v>
      </c>
      <c r="AD134" s="32">
        <f t="shared" si="41"/>
        <v>234374.99999999997</v>
      </c>
    </row>
    <row r="135" spans="1:30" ht="15.75" thickBot="1" x14ac:dyDescent="0.3">
      <c r="A135" s="7">
        <v>125</v>
      </c>
      <c r="B135" s="14">
        <f t="shared" si="32"/>
        <v>164986606.22239673</v>
      </c>
      <c r="C135" s="19">
        <f t="shared" si="33"/>
        <v>1389545.1786388797</v>
      </c>
      <c r="D135" s="14">
        <f t="shared" si="22"/>
        <v>1099910.7081493116</v>
      </c>
      <c r="E135" s="15">
        <f t="shared" si="23"/>
        <v>289634.47048956808</v>
      </c>
      <c r="F135" s="17">
        <f>IF(time&lt;=30,1-(1-$F$3*time/30)^(1/12),1-(1-$F$3)^(1/12))</f>
        <v>2.5350486138366879E-3</v>
      </c>
      <c r="G135" s="16">
        <f t="shared" si="24"/>
        <v>417514.8299427724</v>
      </c>
      <c r="H135" s="14">
        <f t="shared" si="25"/>
        <v>68744.419259331975</v>
      </c>
      <c r="I135" s="15">
        <f t="shared" si="26"/>
        <v>707149.30043234047</v>
      </c>
      <c r="J135" s="14">
        <f t="shared" si="27"/>
        <v>1031166.2888899796</v>
      </c>
      <c r="K135" s="21">
        <f t="shared" si="28"/>
        <v>1738315.5893223202</v>
      </c>
      <c r="M135" s="33">
        <f t="shared" si="34"/>
        <v>14986606.222396627</v>
      </c>
      <c r="N135" s="30">
        <f>(I-Service_Fee)/12*M135</f>
        <v>93666.28888997891</v>
      </c>
      <c r="O135" s="35">
        <f t="shared" si="29"/>
        <v>707149.30043234047</v>
      </c>
      <c r="P135" s="33">
        <f t="shared" si="42"/>
        <v>50000000</v>
      </c>
      <c r="Q135" s="30">
        <f>(I-Service_Fee)/12*P135</f>
        <v>312500</v>
      </c>
      <c r="R135" s="34">
        <f t="shared" si="30"/>
        <v>0</v>
      </c>
      <c r="S135" s="33">
        <f t="shared" si="35"/>
        <v>62500000</v>
      </c>
      <c r="T135" s="30">
        <f>(I-Service_Fee)/12*S135</f>
        <v>390624.99999999994</v>
      </c>
      <c r="U135" s="35">
        <f t="shared" si="31"/>
        <v>0</v>
      </c>
      <c r="V135" s="34">
        <f t="shared" si="36"/>
        <v>37500000</v>
      </c>
      <c r="W135" s="30">
        <f>(I-Service_Fee)/12*V135</f>
        <v>234374.99999999997</v>
      </c>
      <c r="X135" s="35">
        <f t="shared" si="37"/>
        <v>0</v>
      </c>
      <c r="Y135" s="32"/>
      <c r="Z135" s="32">
        <f t="shared" si="43"/>
        <v>125</v>
      </c>
      <c r="AA135" s="32">
        <f t="shared" si="38"/>
        <v>800815.58932231937</v>
      </c>
      <c r="AB135" s="32">
        <f t="shared" si="39"/>
        <v>312500</v>
      </c>
      <c r="AC135" s="32">
        <f t="shared" si="40"/>
        <v>390624.99999999994</v>
      </c>
      <c r="AD135" s="32">
        <f t="shared" si="41"/>
        <v>234374.99999999997</v>
      </c>
    </row>
    <row r="136" spans="1:30" ht="15.75" thickBot="1" x14ac:dyDescent="0.3">
      <c r="A136" s="7">
        <v>126</v>
      </c>
      <c r="B136" s="14">
        <f t="shared" si="32"/>
        <v>164279456.92196438</v>
      </c>
      <c r="C136" s="19">
        <f t="shared" si="33"/>
        <v>1386022.6140599076</v>
      </c>
      <c r="D136" s="14">
        <f t="shared" si="22"/>
        <v>1095196.3794797626</v>
      </c>
      <c r="E136" s="15">
        <f t="shared" si="23"/>
        <v>290826.23458014498</v>
      </c>
      <c r="F136" s="17">
        <f>IF(time&lt;=30,1-(1-$F$3*time/30)^(1/12),1-(1-$F$3)^(1/12))</f>
        <v>2.5350486138366879E-3</v>
      </c>
      <c r="G136" s="16">
        <f t="shared" si="24"/>
        <v>415719.15090902988</v>
      </c>
      <c r="H136" s="14">
        <f t="shared" si="25"/>
        <v>68449.77371748515</v>
      </c>
      <c r="I136" s="15">
        <f t="shared" si="26"/>
        <v>706545.38548917486</v>
      </c>
      <c r="J136" s="14">
        <f t="shared" si="27"/>
        <v>1026746.6057622775</v>
      </c>
      <c r="K136" s="21">
        <f t="shared" si="28"/>
        <v>1733291.9912514524</v>
      </c>
      <c r="M136" s="33">
        <f t="shared" si="34"/>
        <v>14279456.921964286</v>
      </c>
      <c r="N136" s="30">
        <f>(I-Service_Fee)/12*M136</f>
        <v>89246.605762276784</v>
      </c>
      <c r="O136" s="35">
        <f t="shared" si="29"/>
        <v>706545.38548917486</v>
      </c>
      <c r="P136" s="33">
        <f t="shared" si="42"/>
        <v>50000000</v>
      </c>
      <c r="Q136" s="30">
        <f>(I-Service_Fee)/12*P136</f>
        <v>312500</v>
      </c>
      <c r="R136" s="34">
        <f t="shared" si="30"/>
        <v>0</v>
      </c>
      <c r="S136" s="33">
        <f t="shared" si="35"/>
        <v>62500000</v>
      </c>
      <c r="T136" s="30">
        <f>(I-Service_Fee)/12*S136</f>
        <v>390624.99999999994</v>
      </c>
      <c r="U136" s="35">
        <f t="shared" si="31"/>
        <v>0</v>
      </c>
      <c r="V136" s="34">
        <f t="shared" si="36"/>
        <v>37500000</v>
      </c>
      <c r="W136" s="30">
        <f>(I-Service_Fee)/12*V136</f>
        <v>234374.99999999997</v>
      </c>
      <c r="X136" s="35">
        <f t="shared" si="37"/>
        <v>0</v>
      </c>
      <c r="Y136" s="32"/>
      <c r="Z136" s="32">
        <f t="shared" si="43"/>
        <v>126</v>
      </c>
      <c r="AA136" s="32">
        <f t="shared" si="38"/>
        <v>795791.99125145166</v>
      </c>
      <c r="AB136" s="32">
        <f t="shared" si="39"/>
        <v>312500</v>
      </c>
      <c r="AC136" s="32">
        <f t="shared" si="40"/>
        <v>390624.99999999994</v>
      </c>
      <c r="AD136" s="32">
        <f t="shared" si="41"/>
        <v>234374.99999999997</v>
      </c>
    </row>
    <row r="137" spans="1:30" ht="15.75" thickBot="1" x14ac:dyDescent="0.3">
      <c r="A137" s="7">
        <v>127</v>
      </c>
      <c r="B137" s="14">
        <f t="shared" si="32"/>
        <v>163572911.53647521</v>
      </c>
      <c r="C137" s="19">
        <f t="shared" si="33"/>
        <v>1382508.9793533885</v>
      </c>
      <c r="D137" s="14">
        <f t="shared" si="22"/>
        <v>1090486.0769098348</v>
      </c>
      <c r="E137" s="15">
        <f t="shared" si="23"/>
        <v>292022.90244355379</v>
      </c>
      <c r="F137" s="17">
        <f>IF(time&lt;=30,1-(1-$F$3*time/30)^(1/12),1-(1-$F$3)^(1/12))</f>
        <v>2.5350486138366879E-3</v>
      </c>
      <c r="G137" s="16">
        <f t="shared" si="24"/>
        <v>413924.99039772456</v>
      </c>
      <c r="H137" s="14">
        <f t="shared" si="25"/>
        <v>68155.379806864672</v>
      </c>
      <c r="I137" s="15">
        <f t="shared" si="26"/>
        <v>705947.89284127834</v>
      </c>
      <c r="J137" s="14">
        <f t="shared" si="27"/>
        <v>1022330.6971029701</v>
      </c>
      <c r="K137" s="21">
        <f t="shared" si="28"/>
        <v>1728278.5899442486</v>
      </c>
      <c r="M137" s="33">
        <f t="shared" si="34"/>
        <v>13572911.536475111</v>
      </c>
      <c r="N137" s="30">
        <f>(I-Service_Fee)/12*M137</f>
        <v>84830.69710296944</v>
      </c>
      <c r="O137" s="35">
        <f t="shared" si="29"/>
        <v>705947.89284127834</v>
      </c>
      <c r="P137" s="33">
        <f t="shared" si="42"/>
        <v>50000000</v>
      </c>
      <c r="Q137" s="30">
        <f>(I-Service_Fee)/12*P137</f>
        <v>312500</v>
      </c>
      <c r="R137" s="34">
        <f t="shared" si="30"/>
        <v>0</v>
      </c>
      <c r="S137" s="33">
        <f t="shared" si="35"/>
        <v>62500000</v>
      </c>
      <c r="T137" s="30">
        <f>(I-Service_Fee)/12*S137</f>
        <v>390624.99999999994</v>
      </c>
      <c r="U137" s="35">
        <f t="shared" si="31"/>
        <v>0</v>
      </c>
      <c r="V137" s="34">
        <f t="shared" si="36"/>
        <v>37500000</v>
      </c>
      <c r="W137" s="30">
        <f>(I-Service_Fee)/12*V137</f>
        <v>234374.99999999997</v>
      </c>
      <c r="X137" s="35">
        <f t="shared" si="37"/>
        <v>0</v>
      </c>
      <c r="Y137" s="32"/>
      <c r="Z137" s="32">
        <f t="shared" si="43"/>
        <v>127</v>
      </c>
      <c r="AA137" s="32">
        <f t="shared" si="38"/>
        <v>790778.58994424774</v>
      </c>
      <c r="AB137" s="32">
        <f t="shared" si="39"/>
        <v>312500</v>
      </c>
      <c r="AC137" s="32">
        <f t="shared" si="40"/>
        <v>390624.99999999994</v>
      </c>
      <c r="AD137" s="32">
        <f t="shared" si="41"/>
        <v>234374.99999999997</v>
      </c>
    </row>
    <row r="138" spans="1:30" ht="15.75" thickBot="1" x14ac:dyDescent="0.3">
      <c r="A138" s="7">
        <v>128</v>
      </c>
      <c r="B138" s="14">
        <f t="shared" si="32"/>
        <v>162866963.64363393</v>
      </c>
      <c r="C138" s="19">
        <f t="shared" si="33"/>
        <v>1379004.2518816623</v>
      </c>
      <c r="D138" s="14">
        <f t="shared" si="22"/>
        <v>1085779.7576242264</v>
      </c>
      <c r="E138" s="15">
        <f t="shared" si="23"/>
        <v>293224.4942574359</v>
      </c>
      <c r="F138" s="17">
        <f>IF(time&lt;=30,1-(1-$F$3*time/30)^(1/12),1-(1-$F$3)^(1/12))</f>
        <v>2.5350486138366879E-3</v>
      </c>
      <c r="G138" s="16">
        <f t="shared" si="24"/>
        <v>412132.33207687415</v>
      </c>
      <c r="H138" s="14">
        <f t="shared" si="25"/>
        <v>67861.234851514149</v>
      </c>
      <c r="I138" s="15">
        <f t="shared" si="26"/>
        <v>705356.82633431</v>
      </c>
      <c r="J138" s="14">
        <f t="shared" si="27"/>
        <v>1017918.5227727123</v>
      </c>
      <c r="K138" s="21">
        <f t="shared" si="28"/>
        <v>1723275.3491070224</v>
      </c>
      <c r="M138" s="33">
        <f t="shared" si="34"/>
        <v>12866963.643633833</v>
      </c>
      <c r="N138" s="30">
        <f>(I-Service_Fee)/12*M138</f>
        <v>80418.522772711454</v>
      </c>
      <c r="O138" s="35">
        <f t="shared" si="29"/>
        <v>705356.82633431</v>
      </c>
      <c r="P138" s="33">
        <f t="shared" si="42"/>
        <v>50000000</v>
      </c>
      <c r="Q138" s="30">
        <f>(I-Service_Fee)/12*P138</f>
        <v>312500</v>
      </c>
      <c r="R138" s="34">
        <f t="shared" si="30"/>
        <v>0</v>
      </c>
      <c r="S138" s="33">
        <f t="shared" si="35"/>
        <v>62500000</v>
      </c>
      <c r="T138" s="30">
        <f>(I-Service_Fee)/12*S138</f>
        <v>390624.99999999994</v>
      </c>
      <c r="U138" s="35">
        <f t="shared" si="31"/>
        <v>0</v>
      </c>
      <c r="V138" s="34">
        <f t="shared" si="36"/>
        <v>37500000</v>
      </c>
      <c r="W138" s="30">
        <f>(I-Service_Fee)/12*V138</f>
        <v>234374.99999999997</v>
      </c>
      <c r="X138" s="35">
        <f t="shared" si="37"/>
        <v>0</v>
      </c>
      <c r="Y138" s="32"/>
      <c r="Z138" s="32">
        <f t="shared" si="43"/>
        <v>128</v>
      </c>
      <c r="AA138" s="32">
        <f t="shared" si="38"/>
        <v>785775.34910702147</v>
      </c>
      <c r="AB138" s="32">
        <f t="shared" si="39"/>
        <v>312500</v>
      </c>
      <c r="AC138" s="32">
        <f t="shared" si="40"/>
        <v>390624.99999999994</v>
      </c>
      <c r="AD138" s="32">
        <f t="shared" si="41"/>
        <v>234374.99999999997</v>
      </c>
    </row>
    <row r="139" spans="1:30" ht="15.75" thickBot="1" x14ac:dyDescent="0.3">
      <c r="A139" s="7">
        <v>129</v>
      </c>
      <c r="B139" s="14">
        <f t="shared" si="32"/>
        <v>162161606.81729963</v>
      </c>
      <c r="C139" s="19">
        <f t="shared" si="33"/>
        <v>1375508.409064455</v>
      </c>
      <c r="D139" s="14">
        <f t="shared" si="22"/>
        <v>1081077.3787819976</v>
      </c>
      <c r="E139" s="15">
        <f t="shared" si="23"/>
        <v>294431.03028245736</v>
      </c>
      <c r="F139" s="17">
        <f>IF(time&lt;=30,1-(1-$F$3*time/30)^(1/12),1-(1-$F$3)^(1/12))</f>
        <v>2.5350486138366879E-3</v>
      </c>
      <c r="G139" s="16">
        <f t="shared" si="24"/>
        <v>410341.15960453736</v>
      </c>
      <c r="H139" s="14">
        <f t="shared" si="25"/>
        <v>67567.33617387485</v>
      </c>
      <c r="I139" s="15">
        <f t="shared" si="26"/>
        <v>704772.18988699466</v>
      </c>
      <c r="J139" s="14">
        <f t="shared" si="27"/>
        <v>1013510.0426081228</v>
      </c>
      <c r="K139" s="21">
        <f t="shared" si="28"/>
        <v>1718282.2324951175</v>
      </c>
      <c r="M139" s="33">
        <f t="shared" si="34"/>
        <v>12161606.817299522</v>
      </c>
      <c r="N139" s="30">
        <f>(I-Service_Fee)/12*M139</f>
        <v>76010.042608122007</v>
      </c>
      <c r="O139" s="35">
        <f t="shared" si="29"/>
        <v>704772.18988699466</v>
      </c>
      <c r="P139" s="33">
        <f t="shared" si="42"/>
        <v>50000000</v>
      </c>
      <c r="Q139" s="30">
        <f>(I-Service_Fee)/12*P139</f>
        <v>312500</v>
      </c>
      <c r="R139" s="34">
        <f t="shared" si="30"/>
        <v>0</v>
      </c>
      <c r="S139" s="33">
        <f t="shared" si="35"/>
        <v>62500000</v>
      </c>
      <c r="T139" s="30">
        <f>(I-Service_Fee)/12*S139</f>
        <v>390624.99999999994</v>
      </c>
      <c r="U139" s="35">
        <f t="shared" si="31"/>
        <v>0</v>
      </c>
      <c r="V139" s="34">
        <f t="shared" si="36"/>
        <v>37500000</v>
      </c>
      <c r="W139" s="30">
        <f>(I-Service_Fee)/12*V139</f>
        <v>234374.99999999997</v>
      </c>
      <c r="X139" s="35">
        <f t="shared" si="37"/>
        <v>0</v>
      </c>
      <c r="Y139" s="32"/>
      <c r="Z139" s="32">
        <f t="shared" si="43"/>
        <v>129</v>
      </c>
      <c r="AA139" s="32">
        <f t="shared" si="38"/>
        <v>780782.23249511665</v>
      </c>
      <c r="AB139" s="32">
        <f t="shared" si="39"/>
        <v>312500</v>
      </c>
      <c r="AC139" s="32">
        <f t="shared" si="40"/>
        <v>390624.99999999994</v>
      </c>
      <c r="AD139" s="32">
        <f t="shared" si="41"/>
        <v>234374.99999999997</v>
      </c>
    </row>
    <row r="140" spans="1:30" ht="15.75" thickBot="1" x14ac:dyDescent="0.3">
      <c r="A140" s="7">
        <v>130</v>
      </c>
      <c r="B140" s="14">
        <f t="shared" si="32"/>
        <v>161456834.62741265</v>
      </c>
      <c r="C140" s="19">
        <f t="shared" si="33"/>
        <v>1372021.4283787354</v>
      </c>
      <c r="D140" s="14">
        <f t="shared" ref="D140:D203" si="44">B140*$C$6</f>
        <v>1076378.8975160844</v>
      </c>
      <c r="E140" s="15">
        <f t="shared" ref="E140:E203" si="45">ABS(C140-D140)</f>
        <v>295642.53086265107</v>
      </c>
      <c r="F140" s="17">
        <f>IF(time&lt;=30,1-(1-$F$3*time/30)^(1/12),1-(1-$F$3)^(1/12))</f>
        <v>2.5350486138366879E-3</v>
      </c>
      <c r="G140" s="16">
        <f t="shared" ref="G140:G203" si="46">F140*(B140-E140)</f>
        <v>408551.4566286272</v>
      </c>
      <c r="H140" s="14">
        <f t="shared" ref="H140:H203" si="47">$C$8*B140/12</f>
        <v>67273.681094755273</v>
      </c>
      <c r="I140" s="15">
        <f t="shared" ref="I140:I203" si="48">E140+G140</f>
        <v>704193.98749127821</v>
      </c>
      <c r="J140" s="14">
        <f t="shared" ref="J140:J203" si="49">D140-H140</f>
        <v>1009105.2164213291</v>
      </c>
      <c r="K140" s="21">
        <f t="shared" ref="K140:K203" si="50">I140+J140</f>
        <v>1713299.2039126074</v>
      </c>
      <c r="M140" s="33">
        <f t="shared" si="34"/>
        <v>11456834.627412528</v>
      </c>
      <c r="N140" s="30">
        <f>(I-Service_Fee)/12*M140</f>
        <v>71605.216421328296</v>
      </c>
      <c r="O140" s="35">
        <f t="shared" ref="O140:O203" si="51">MIN(M140,I140)</f>
        <v>704193.98749127821</v>
      </c>
      <c r="P140" s="33">
        <f t="shared" si="42"/>
        <v>50000000</v>
      </c>
      <c r="Q140" s="30">
        <f>(I-Service_Fee)/12*P140</f>
        <v>312500</v>
      </c>
      <c r="R140" s="34">
        <f t="shared" ref="R140:R203" si="52">IF(M140-O140&gt;0,0,MIN(I140-O140,P140))</f>
        <v>0</v>
      </c>
      <c r="S140" s="33">
        <f t="shared" si="35"/>
        <v>62500000</v>
      </c>
      <c r="T140" s="30">
        <f>(I-Service_Fee)/12*S140</f>
        <v>390624.99999999994</v>
      </c>
      <c r="U140" s="35">
        <f t="shared" ref="U140:U203" si="53">IF(P140-R140&gt;0,0,MIN(I140-R140,S140))</f>
        <v>0</v>
      </c>
      <c r="V140" s="34">
        <f t="shared" si="36"/>
        <v>37500000</v>
      </c>
      <c r="W140" s="30">
        <f>(I-Service_Fee)/12*V140</f>
        <v>234374.99999999997</v>
      </c>
      <c r="X140" s="35">
        <f t="shared" si="37"/>
        <v>0</v>
      </c>
      <c r="Y140" s="32"/>
      <c r="Z140" s="32">
        <f t="shared" si="43"/>
        <v>130</v>
      </c>
      <c r="AA140" s="32">
        <f t="shared" si="38"/>
        <v>775799.20391260646</v>
      </c>
      <c r="AB140" s="32">
        <f t="shared" si="39"/>
        <v>312500</v>
      </c>
      <c r="AC140" s="32">
        <f t="shared" si="40"/>
        <v>390624.99999999994</v>
      </c>
      <c r="AD140" s="32">
        <f t="shared" si="41"/>
        <v>234374.99999999997</v>
      </c>
    </row>
    <row r="141" spans="1:30" ht="15.75" thickBot="1" x14ac:dyDescent="0.3">
      <c r="A141" s="7">
        <v>131</v>
      </c>
      <c r="B141" s="14">
        <f t="shared" ref="B141:B204" si="54">B140-I140</f>
        <v>160752640.63992137</v>
      </c>
      <c r="C141" s="19">
        <f t="shared" ref="C141:C204" si="55">-PMT($C$6,$C$3-A140,B141,0)</f>
        <v>1368543.2873585697</v>
      </c>
      <c r="D141" s="14">
        <f t="shared" si="44"/>
        <v>1071684.2709328092</v>
      </c>
      <c r="E141" s="15">
        <f t="shared" si="45"/>
        <v>296859.01642576046</v>
      </c>
      <c r="F141" s="17">
        <f>IF(time&lt;=30,1-(1-$F$3*time/30)^(1/12),1-(1-$F$3)^(1/12))</f>
        <v>2.5350486138366879E-3</v>
      </c>
      <c r="G141" s="16">
        <f t="shared" si="46"/>
        <v>406763.20678672486</v>
      </c>
      <c r="H141" s="14">
        <f t="shared" si="47"/>
        <v>66980.266933300576</v>
      </c>
      <c r="I141" s="15">
        <f t="shared" si="48"/>
        <v>703622.22321248532</v>
      </c>
      <c r="J141" s="14">
        <f t="shared" si="49"/>
        <v>1004704.0039995087</v>
      </c>
      <c r="K141" s="21">
        <f t="shared" si="50"/>
        <v>1708326.2272119941</v>
      </c>
      <c r="M141" s="33">
        <f t="shared" ref="M141:M204" si="56">M140-O140</f>
        <v>10752640.63992125</v>
      </c>
      <c r="N141" s="30">
        <f>(I-Service_Fee)/12*M141</f>
        <v>67204.003999507811</v>
      </c>
      <c r="O141" s="35">
        <f t="shared" si="51"/>
        <v>703622.22321248532</v>
      </c>
      <c r="P141" s="33">
        <f t="shared" si="42"/>
        <v>50000000</v>
      </c>
      <c r="Q141" s="30">
        <f>(I-Service_Fee)/12*P141</f>
        <v>312500</v>
      </c>
      <c r="R141" s="34">
        <f t="shared" si="52"/>
        <v>0</v>
      </c>
      <c r="S141" s="33">
        <f t="shared" ref="S141:S204" si="57">S140-U140</f>
        <v>62500000</v>
      </c>
      <c r="T141" s="30">
        <f>(I-Service_Fee)/12*S141</f>
        <v>390624.99999999994</v>
      </c>
      <c r="U141" s="35">
        <f t="shared" si="53"/>
        <v>0</v>
      </c>
      <c r="V141" s="34">
        <f t="shared" ref="V141:V204" si="58">V140-X140</f>
        <v>37500000</v>
      </c>
      <c r="W141" s="30">
        <f>(I-Service_Fee)/12*V141</f>
        <v>234374.99999999997</v>
      </c>
      <c r="X141" s="35">
        <f t="shared" ref="X141:X204" si="59">IF(S141-U141&gt;0,0,MIN(I141-U141,V141))</f>
        <v>0</v>
      </c>
      <c r="Y141" s="32"/>
      <c r="Z141" s="32">
        <f t="shared" si="43"/>
        <v>131</v>
      </c>
      <c r="AA141" s="32">
        <f t="shared" ref="AA141:AA204" si="60">SUM(N141:O141)</f>
        <v>770826.22721199319</v>
      </c>
      <c r="AB141" s="32">
        <f t="shared" ref="AB141:AB204" si="61">SUM(Q141:R141)</f>
        <v>312500</v>
      </c>
      <c r="AC141" s="32">
        <f t="shared" ref="AC141:AC204" si="62">SUM(T141:U141)</f>
        <v>390624.99999999994</v>
      </c>
      <c r="AD141" s="32">
        <f t="shared" ref="AD141:AD204" si="63">SUM(W141:X141)</f>
        <v>234374.99999999997</v>
      </c>
    </row>
    <row r="142" spans="1:30" ht="15.75" thickBot="1" x14ac:dyDescent="0.3">
      <c r="A142" s="7">
        <v>132</v>
      </c>
      <c r="B142" s="14">
        <f t="shared" si="54"/>
        <v>160049018.41670889</v>
      </c>
      <c r="C142" s="19">
        <f t="shared" si="55"/>
        <v>1365073.9635949756</v>
      </c>
      <c r="D142" s="14">
        <f t="shared" si="44"/>
        <v>1066993.4561113927</v>
      </c>
      <c r="E142" s="15">
        <f t="shared" si="45"/>
        <v>298080.50748358294</v>
      </c>
      <c r="F142" s="17">
        <f>IF(time&lt;=30,1-(1-$F$3*time/30)^(1/12),1-(1-$F$3)^(1/12))</f>
        <v>2.5350486138366879E-3</v>
      </c>
      <c r="G142" s="16">
        <f t="shared" si="46"/>
        <v>404976.39370589243</v>
      </c>
      <c r="H142" s="14">
        <f t="shared" si="47"/>
        <v>66687.091006962044</v>
      </c>
      <c r="I142" s="15">
        <f t="shared" si="48"/>
        <v>703056.90118947532</v>
      </c>
      <c r="J142" s="14">
        <f t="shared" si="49"/>
        <v>1000306.3651044307</v>
      </c>
      <c r="K142" s="21">
        <f t="shared" si="50"/>
        <v>1703363.2662939061</v>
      </c>
      <c r="M142" s="33">
        <f t="shared" si="56"/>
        <v>10049018.416708764</v>
      </c>
      <c r="N142" s="30">
        <f>(I-Service_Fee)/12*M142</f>
        <v>62806.365104429766</v>
      </c>
      <c r="O142" s="35">
        <f t="shared" si="51"/>
        <v>703056.90118947532</v>
      </c>
      <c r="P142" s="33">
        <f t="shared" ref="P142:P205" si="64">P141-R141</f>
        <v>50000000</v>
      </c>
      <c r="Q142" s="30">
        <f>(I-Service_Fee)/12*P142</f>
        <v>312500</v>
      </c>
      <c r="R142" s="34">
        <f t="shared" si="52"/>
        <v>0</v>
      </c>
      <c r="S142" s="33">
        <f t="shared" si="57"/>
        <v>62500000</v>
      </c>
      <c r="T142" s="30">
        <f>(I-Service_Fee)/12*S142</f>
        <v>390624.99999999994</v>
      </c>
      <c r="U142" s="35">
        <f t="shared" si="53"/>
        <v>0</v>
      </c>
      <c r="V142" s="34">
        <f t="shared" si="58"/>
        <v>37500000</v>
      </c>
      <c r="W142" s="30">
        <f>(I-Service_Fee)/12*V142</f>
        <v>234374.99999999997</v>
      </c>
      <c r="X142" s="35">
        <f t="shared" si="59"/>
        <v>0</v>
      </c>
      <c r="Y142" s="32"/>
      <c r="Z142" s="32">
        <f t="shared" ref="Z142:Z205" si="65">Z141+1</f>
        <v>132</v>
      </c>
      <c r="AA142" s="32">
        <f t="shared" si="60"/>
        <v>765863.26629390509</v>
      </c>
      <c r="AB142" s="32">
        <f t="shared" si="61"/>
        <v>312500</v>
      </c>
      <c r="AC142" s="32">
        <f t="shared" si="62"/>
        <v>390624.99999999994</v>
      </c>
      <c r="AD142" s="32">
        <f t="shared" si="63"/>
        <v>234374.99999999997</v>
      </c>
    </row>
    <row r="143" spans="1:30" ht="15.75" thickBot="1" x14ac:dyDescent="0.3">
      <c r="A143" s="7">
        <v>133</v>
      </c>
      <c r="B143" s="14">
        <f t="shared" si="54"/>
        <v>159345961.51551941</v>
      </c>
      <c r="C143" s="19">
        <f t="shared" si="55"/>
        <v>1361613.4347357797</v>
      </c>
      <c r="D143" s="14">
        <f t="shared" si="44"/>
        <v>1062306.4101034629</v>
      </c>
      <c r="E143" s="15">
        <f t="shared" si="45"/>
        <v>299307.02463231678</v>
      </c>
      <c r="F143" s="17">
        <f>IF(time&lt;=30,1-(1-$F$3*time/30)^(1/12),1-(1-$F$3)^(1/12))</f>
        <v>2.5350486138366879E-3</v>
      </c>
      <c r="G143" s="16">
        <f t="shared" si="46"/>
        <v>403191.00100248598</v>
      </c>
      <c r="H143" s="14">
        <f t="shared" si="47"/>
        <v>66394.150631466429</v>
      </c>
      <c r="I143" s="15">
        <f t="shared" si="48"/>
        <v>702498.02563480276</v>
      </c>
      <c r="J143" s="14">
        <f t="shared" si="49"/>
        <v>995912.25947199645</v>
      </c>
      <c r="K143" s="21">
        <f t="shared" si="50"/>
        <v>1698410.2851067991</v>
      </c>
      <c r="M143" s="33">
        <f t="shared" si="56"/>
        <v>9345961.5155192874</v>
      </c>
      <c r="N143" s="30">
        <f>(I-Service_Fee)/12*M143</f>
        <v>58412.259471995545</v>
      </c>
      <c r="O143" s="35">
        <f t="shared" si="51"/>
        <v>702498.02563480276</v>
      </c>
      <c r="P143" s="33">
        <f t="shared" si="64"/>
        <v>50000000</v>
      </c>
      <c r="Q143" s="30">
        <f>(I-Service_Fee)/12*P143</f>
        <v>312500</v>
      </c>
      <c r="R143" s="34">
        <f t="shared" si="52"/>
        <v>0</v>
      </c>
      <c r="S143" s="33">
        <f t="shared" si="57"/>
        <v>62500000</v>
      </c>
      <c r="T143" s="30">
        <f>(I-Service_Fee)/12*S143</f>
        <v>390624.99999999994</v>
      </c>
      <c r="U143" s="35">
        <f t="shared" si="53"/>
        <v>0</v>
      </c>
      <c r="V143" s="34">
        <f t="shared" si="58"/>
        <v>37500000</v>
      </c>
      <c r="W143" s="30">
        <f>(I-Service_Fee)/12*V143</f>
        <v>234374.99999999997</v>
      </c>
      <c r="X143" s="35">
        <f t="shared" si="59"/>
        <v>0</v>
      </c>
      <c r="Y143" s="32"/>
      <c r="Z143" s="32">
        <f t="shared" si="65"/>
        <v>133</v>
      </c>
      <c r="AA143" s="32">
        <f t="shared" si="60"/>
        <v>760910.28510679828</v>
      </c>
      <c r="AB143" s="32">
        <f t="shared" si="61"/>
        <v>312500</v>
      </c>
      <c r="AC143" s="32">
        <f t="shared" si="62"/>
        <v>390624.99999999994</v>
      </c>
      <c r="AD143" s="32">
        <f t="shared" si="63"/>
        <v>234374.99999999997</v>
      </c>
    </row>
    <row r="144" spans="1:30" ht="15.75" thickBot="1" x14ac:dyDescent="0.3">
      <c r="A144" s="7">
        <v>134</v>
      </c>
      <c r="B144" s="14">
        <f t="shared" si="54"/>
        <v>158643463.48988461</v>
      </c>
      <c r="C144" s="19">
        <f t="shared" si="55"/>
        <v>1358161.6784854715</v>
      </c>
      <c r="D144" s="14">
        <f t="shared" si="44"/>
        <v>1057623.0899325642</v>
      </c>
      <c r="E144" s="15">
        <f t="shared" si="45"/>
        <v>300538.58855290734</v>
      </c>
      <c r="F144" s="17">
        <f>IF(time&lt;=30,1-(1-$F$3*time/30)^(1/12),1-(1-$F$3)^(1/12))</f>
        <v>2.5350486138366879E-3</v>
      </c>
      <c r="G144" s="16">
        <f t="shared" si="46"/>
        <v>401407.01228196768</v>
      </c>
      <c r="H144" s="14">
        <f t="shared" si="47"/>
        <v>66101.443120785261</v>
      </c>
      <c r="I144" s="15">
        <f t="shared" si="48"/>
        <v>701945.60083487502</v>
      </c>
      <c r="J144" s="14">
        <f t="shared" si="49"/>
        <v>991521.64681177889</v>
      </c>
      <c r="K144" s="21">
        <f t="shared" si="50"/>
        <v>1693467.247646654</v>
      </c>
      <c r="M144" s="33">
        <f t="shared" si="56"/>
        <v>8643463.4898844846</v>
      </c>
      <c r="N144" s="30">
        <f>(I-Service_Fee)/12*M144</f>
        <v>54021.646811778024</v>
      </c>
      <c r="O144" s="35">
        <f t="shared" si="51"/>
        <v>701945.60083487502</v>
      </c>
      <c r="P144" s="33">
        <f t="shared" si="64"/>
        <v>50000000</v>
      </c>
      <c r="Q144" s="30">
        <f>(I-Service_Fee)/12*P144</f>
        <v>312500</v>
      </c>
      <c r="R144" s="34">
        <f t="shared" si="52"/>
        <v>0</v>
      </c>
      <c r="S144" s="33">
        <f t="shared" si="57"/>
        <v>62500000</v>
      </c>
      <c r="T144" s="30">
        <f>(I-Service_Fee)/12*S144</f>
        <v>390624.99999999994</v>
      </c>
      <c r="U144" s="35">
        <f t="shared" si="53"/>
        <v>0</v>
      </c>
      <c r="V144" s="34">
        <f t="shared" si="58"/>
        <v>37500000</v>
      </c>
      <c r="W144" s="30">
        <f>(I-Service_Fee)/12*V144</f>
        <v>234374.99999999997</v>
      </c>
      <c r="X144" s="35">
        <f t="shared" si="59"/>
        <v>0</v>
      </c>
      <c r="Y144" s="32"/>
      <c r="Z144" s="32">
        <f t="shared" si="65"/>
        <v>134</v>
      </c>
      <c r="AA144" s="32">
        <f t="shared" si="60"/>
        <v>755967.24764665309</v>
      </c>
      <c r="AB144" s="32">
        <f t="shared" si="61"/>
        <v>312500</v>
      </c>
      <c r="AC144" s="32">
        <f t="shared" si="62"/>
        <v>390624.99999999994</v>
      </c>
      <c r="AD144" s="32">
        <f t="shared" si="63"/>
        <v>234374.99999999997</v>
      </c>
    </row>
    <row r="145" spans="1:30" ht="15.75" thickBot="1" x14ac:dyDescent="0.3">
      <c r="A145" s="7">
        <v>135</v>
      </c>
      <c r="B145" s="14">
        <f t="shared" si="54"/>
        <v>157941517.88904974</v>
      </c>
      <c r="C145" s="19">
        <f t="shared" si="55"/>
        <v>1354718.6726050607</v>
      </c>
      <c r="D145" s="14">
        <f t="shared" si="44"/>
        <v>1052943.4525936651</v>
      </c>
      <c r="E145" s="15">
        <f t="shared" si="45"/>
        <v>301775.22001139564</v>
      </c>
      <c r="F145" s="17">
        <f>IF(time&lt;=30,1-(1-$F$3*time/30)^(1/12),1-(1-$F$3)^(1/12))</f>
        <v>2.5350486138366879E-3</v>
      </c>
      <c r="G145" s="16">
        <f t="shared" si="46"/>
        <v>399624.41113871784</v>
      </c>
      <c r="H145" s="14">
        <f t="shared" si="47"/>
        <v>65808.965787104054</v>
      </c>
      <c r="I145" s="15">
        <f t="shared" si="48"/>
        <v>701399.63115011342</v>
      </c>
      <c r="J145" s="14">
        <f t="shared" si="49"/>
        <v>987134.48680656101</v>
      </c>
      <c r="K145" s="21">
        <f t="shared" si="50"/>
        <v>1688534.1179566744</v>
      </c>
      <c r="M145" s="33">
        <f t="shared" si="56"/>
        <v>7941517.8890496092</v>
      </c>
      <c r="N145" s="30">
        <f>(I-Service_Fee)/12*M145</f>
        <v>49634.486806560053</v>
      </c>
      <c r="O145" s="35">
        <f t="shared" si="51"/>
        <v>701399.63115011342</v>
      </c>
      <c r="P145" s="33">
        <f t="shared" si="64"/>
        <v>50000000</v>
      </c>
      <c r="Q145" s="30">
        <f>(I-Service_Fee)/12*P145</f>
        <v>312500</v>
      </c>
      <c r="R145" s="34">
        <f t="shared" si="52"/>
        <v>0</v>
      </c>
      <c r="S145" s="33">
        <f t="shared" si="57"/>
        <v>62500000</v>
      </c>
      <c r="T145" s="30">
        <f>(I-Service_Fee)/12*S145</f>
        <v>390624.99999999994</v>
      </c>
      <c r="U145" s="35">
        <f t="shared" si="53"/>
        <v>0</v>
      </c>
      <c r="V145" s="34">
        <f t="shared" si="58"/>
        <v>37500000</v>
      </c>
      <c r="W145" s="30">
        <f>(I-Service_Fee)/12*V145</f>
        <v>234374.99999999997</v>
      </c>
      <c r="X145" s="35">
        <f t="shared" si="59"/>
        <v>0</v>
      </c>
      <c r="Y145" s="32"/>
      <c r="Z145" s="32">
        <f t="shared" si="65"/>
        <v>135</v>
      </c>
      <c r="AA145" s="32">
        <f t="shared" si="60"/>
        <v>751034.11795667349</v>
      </c>
      <c r="AB145" s="32">
        <f t="shared" si="61"/>
        <v>312500</v>
      </c>
      <c r="AC145" s="32">
        <f t="shared" si="62"/>
        <v>390624.99999999994</v>
      </c>
      <c r="AD145" s="32">
        <f t="shared" si="63"/>
        <v>234374.99999999997</v>
      </c>
    </row>
    <row r="146" spans="1:30" ht="15.75" thickBot="1" x14ac:dyDescent="0.3">
      <c r="A146" s="7">
        <v>136</v>
      </c>
      <c r="B146" s="14">
        <f t="shared" si="54"/>
        <v>157240118.25789961</v>
      </c>
      <c r="C146" s="19">
        <f t="shared" si="55"/>
        <v>1351284.3949119344</v>
      </c>
      <c r="D146" s="14">
        <f t="shared" si="44"/>
        <v>1048267.4550526642</v>
      </c>
      <c r="E146" s="15">
        <f t="shared" si="45"/>
        <v>303016.93985927023</v>
      </c>
      <c r="F146" s="17">
        <f>IF(time&lt;=30,1-(1-$F$3*time/30)^(1/12),1-(1-$F$3)^(1/12))</f>
        <v>2.5350486138366879E-3</v>
      </c>
      <c r="G146" s="16">
        <f t="shared" si="46"/>
        <v>397843.18115584599</v>
      </c>
      <c r="H146" s="14">
        <f t="shared" si="47"/>
        <v>65516.715940791502</v>
      </c>
      <c r="I146" s="15">
        <f t="shared" si="48"/>
        <v>700860.12101511622</v>
      </c>
      <c r="J146" s="14">
        <f t="shared" si="49"/>
        <v>982750.73911187262</v>
      </c>
      <c r="K146" s="21">
        <f t="shared" si="50"/>
        <v>1683610.860126989</v>
      </c>
      <c r="M146" s="33">
        <f t="shared" si="56"/>
        <v>7240118.2578994958</v>
      </c>
      <c r="N146" s="30">
        <f>(I-Service_Fee)/12*M146</f>
        <v>45250.739111871844</v>
      </c>
      <c r="O146" s="35">
        <f t="shared" si="51"/>
        <v>700860.12101511622</v>
      </c>
      <c r="P146" s="33">
        <f t="shared" si="64"/>
        <v>50000000</v>
      </c>
      <c r="Q146" s="30">
        <f>(I-Service_Fee)/12*P146</f>
        <v>312500</v>
      </c>
      <c r="R146" s="34">
        <f t="shared" si="52"/>
        <v>0</v>
      </c>
      <c r="S146" s="33">
        <f t="shared" si="57"/>
        <v>62500000</v>
      </c>
      <c r="T146" s="30">
        <f>(I-Service_Fee)/12*S146</f>
        <v>390624.99999999994</v>
      </c>
      <c r="U146" s="35">
        <f t="shared" si="53"/>
        <v>0</v>
      </c>
      <c r="V146" s="34">
        <f t="shared" si="58"/>
        <v>37500000</v>
      </c>
      <c r="W146" s="30">
        <f>(I-Service_Fee)/12*V146</f>
        <v>234374.99999999997</v>
      </c>
      <c r="X146" s="35">
        <f t="shared" si="59"/>
        <v>0</v>
      </c>
      <c r="Y146" s="32"/>
      <c r="Z146" s="32">
        <f t="shared" si="65"/>
        <v>136</v>
      </c>
      <c r="AA146" s="32">
        <f t="shared" si="60"/>
        <v>746110.86012698803</v>
      </c>
      <c r="AB146" s="32">
        <f t="shared" si="61"/>
        <v>312500</v>
      </c>
      <c r="AC146" s="32">
        <f t="shared" si="62"/>
        <v>390624.99999999994</v>
      </c>
      <c r="AD146" s="32">
        <f t="shared" si="63"/>
        <v>234374.99999999997</v>
      </c>
    </row>
    <row r="147" spans="1:30" ht="15.75" thickBot="1" x14ac:dyDescent="0.3">
      <c r="A147" s="7">
        <v>137</v>
      </c>
      <c r="B147" s="14">
        <f t="shared" si="54"/>
        <v>156539258.13688451</v>
      </c>
      <c r="C147" s="19">
        <f t="shared" si="55"/>
        <v>1347858.823279714</v>
      </c>
      <c r="D147" s="14">
        <f t="shared" si="44"/>
        <v>1043595.0542458968</v>
      </c>
      <c r="E147" s="15">
        <f t="shared" si="45"/>
        <v>304263.76903381723</v>
      </c>
      <c r="F147" s="17">
        <f>IF(time&lt;=30,1-(1-$F$3*time/30)^(1/12),1-(1-$F$3)^(1/12))</f>
        <v>2.5350486138366879E-3</v>
      </c>
      <c r="G147" s="16">
        <f t="shared" si="46"/>
        <v>396063.30590500263</v>
      </c>
      <c r="H147" s="14">
        <f t="shared" si="47"/>
        <v>65224.690890368547</v>
      </c>
      <c r="I147" s="15">
        <f t="shared" si="48"/>
        <v>700327.07493881986</v>
      </c>
      <c r="J147" s="14">
        <f t="shared" si="49"/>
        <v>978370.36335552821</v>
      </c>
      <c r="K147" s="21">
        <f t="shared" si="50"/>
        <v>1678697.4382943481</v>
      </c>
      <c r="M147" s="33">
        <f t="shared" si="56"/>
        <v>6539258.1368843792</v>
      </c>
      <c r="N147" s="30">
        <f>(I-Service_Fee)/12*M147</f>
        <v>40870.36335552737</v>
      </c>
      <c r="O147" s="35">
        <f t="shared" si="51"/>
        <v>700327.07493881986</v>
      </c>
      <c r="P147" s="33">
        <f t="shared" si="64"/>
        <v>50000000</v>
      </c>
      <c r="Q147" s="30">
        <f>(I-Service_Fee)/12*P147</f>
        <v>312500</v>
      </c>
      <c r="R147" s="34">
        <f t="shared" si="52"/>
        <v>0</v>
      </c>
      <c r="S147" s="33">
        <f t="shared" si="57"/>
        <v>62500000</v>
      </c>
      <c r="T147" s="30">
        <f>(I-Service_Fee)/12*S147</f>
        <v>390624.99999999994</v>
      </c>
      <c r="U147" s="35">
        <f t="shared" si="53"/>
        <v>0</v>
      </c>
      <c r="V147" s="34">
        <f t="shared" si="58"/>
        <v>37500000</v>
      </c>
      <c r="W147" s="30">
        <f>(I-Service_Fee)/12*V147</f>
        <v>234374.99999999997</v>
      </c>
      <c r="X147" s="35">
        <f t="shared" si="59"/>
        <v>0</v>
      </c>
      <c r="Y147" s="32"/>
      <c r="Z147" s="32">
        <f t="shared" si="65"/>
        <v>137</v>
      </c>
      <c r="AA147" s="32">
        <f t="shared" si="60"/>
        <v>741197.43829434726</v>
      </c>
      <c r="AB147" s="32">
        <f t="shared" si="61"/>
        <v>312500</v>
      </c>
      <c r="AC147" s="32">
        <f t="shared" si="62"/>
        <v>390624.99999999994</v>
      </c>
      <c r="AD147" s="32">
        <f t="shared" si="63"/>
        <v>234374.99999999997</v>
      </c>
    </row>
    <row r="148" spans="1:30" ht="15.75" thickBot="1" x14ac:dyDescent="0.3">
      <c r="A148" s="7">
        <v>138</v>
      </c>
      <c r="B148" s="14">
        <f t="shared" si="54"/>
        <v>155838931.06194568</v>
      </c>
      <c r="C148" s="19">
        <f t="shared" si="55"/>
        <v>1344441.9356381111</v>
      </c>
      <c r="D148" s="14">
        <f t="shared" si="44"/>
        <v>1038926.2070796379</v>
      </c>
      <c r="E148" s="15">
        <f t="shared" si="45"/>
        <v>305515.72855847317</v>
      </c>
      <c r="F148" s="17">
        <f>IF(time&lt;=30,1-(1-$F$3*time/30)^(1/12),1-(1-$F$3)^(1/12))</f>
        <v>2.5350486138366879E-3</v>
      </c>
      <c r="G148" s="16">
        <f t="shared" si="46"/>
        <v>394284.76894618908</v>
      </c>
      <c r="H148" s="14">
        <f t="shared" si="47"/>
        <v>64932.887942477362</v>
      </c>
      <c r="I148" s="15">
        <f t="shared" si="48"/>
        <v>699800.49750466226</v>
      </c>
      <c r="J148" s="14">
        <f t="shared" si="49"/>
        <v>973993.31913716055</v>
      </c>
      <c r="K148" s="21">
        <f t="shared" si="50"/>
        <v>1673793.8166418229</v>
      </c>
      <c r="M148" s="33">
        <f t="shared" si="56"/>
        <v>5838931.0619455595</v>
      </c>
      <c r="N148" s="30">
        <f>(I-Service_Fee)/12*M148</f>
        <v>36493.319137159742</v>
      </c>
      <c r="O148" s="35">
        <f t="shared" si="51"/>
        <v>699800.49750466226</v>
      </c>
      <c r="P148" s="33">
        <f t="shared" si="64"/>
        <v>50000000</v>
      </c>
      <c r="Q148" s="30">
        <f>(I-Service_Fee)/12*P148</f>
        <v>312500</v>
      </c>
      <c r="R148" s="34">
        <f t="shared" si="52"/>
        <v>0</v>
      </c>
      <c r="S148" s="33">
        <f t="shared" si="57"/>
        <v>62500000</v>
      </c>
      <c r="T148" s="30">
        <f>(I-Service_Fee)/12*S148</f>
        <v>390624.99999999994</v>
      </c>
      <c r="U148" s="35">
        <f t="shared" si="53"/>
        <v>0</v>
      </c>
      <c r="V148" s="34">
        <f t="shared" si="58"/>
        <v>37500000</v>
      </c>
      <c r="W148" s="30">
        <f>(I-Service_Fee)/12*V148</f>
        <v>234374.99999999997</v>
      </c>
      <c r="X148" s="35">
        <f t="shared" si="59"/>
        <v>0</v>
      </c>
      <c r="Y148" s="32"/>
      <c r="Z148" s="32">
        <f t="shared" si="65"/>
        <v>138</v>
      </c>
      <c r="AA148" s="32">
        <f t="shared" si="60"/>
        <v>736293.81664182199</v>
      </c>
      <c r="AB148" s="32">
        <f t="shared" si="61"/>
        <v>312500</v>
      </c>
      <c r="AC148" s="32">
        <f t="shared" si="62"/>
        <v>390624.99999999994</v>
      </c>
      <c r="AD148" s="32">
        <f t="shared" si="63"/>
        <v>234374.99999999997</v>
      </c>
    </row>
    <row r="149" spans="1:30" ht="15.75" thickBot="1" x14ac:dyDescent="0.3">
      <c r="A149" s="7">
        <v>139</v>
      </c>
      <c r="B149" s="14">
        <f t="shared" si="54"/>
        <v>155139130.56444103</v>
      </c>
      <c r="C149" s="19">
        <f t="shared" si="55"/>
        <v>1341033.7099727879</v>
      </c>
      <c r="D149" s="14">
        <f t="shared" si="44"/>
        <v>1034260.8704296069</v>
      </c>
      <c r="E149" s="15">
        <f t="shared" si="45"/>
        <v>306772.83954318101</v>
      </c>
      <c r="F149" s="17">
        <f>IF(time&lt;=30,1-(1-$F$3*time/30)^(1/12),1-(1-$F$3)^(1/12))</f>
        <v>2.5350486138366879E-3</v>
      </c>
      <c r="G149" s="16">
        <f t="shared" si="46"/>
        <v>392507.55382756842</v>
      </c>
      <c r="H149" s="14">
        <f t="shared" si="47"/>
        <v>64641.304401850422</v>
      </c>
      <c r="I149" s="15">
        <f t="shared" si="48"/>
        <v>699280.39337074943</v>
      </c>
      <c r="J149" s="14">
        <f t="shared" si="49"/>
        <v>969619.56602775643</v>
      </c>
      <c r="K149" s="21">
        <f t="shared" si="50"/>
        <v>1668899.9593985057</v>
      </c>
      <c r="M149" s="33">
        <f t="shared" si="56"/>
        <v>5139130.5644408967</v>
      </c>
      <c r="N149" s="30">
        <f>(I-Service_Fee)/12*M149</f>
        <v>32119.566027755602</v>
      </c>
      <c r="O149" s="35">
        <f t="shared" si="51"/>
        <v>699280.39337074943</v>
      </c>
      <c r="P149" s="33">
        <f t="shared" si="64"/>
        <v>50000000</v>
      </c>
      <c r="Q149" s="30">
        <f>(I-Service_Fee)/12*P149</f>
        <v>312500</v>
      </c>
      <c r="R149" s="34">
        <f t="shared" si="52"/>
        <v>0</v>
      </c>
      <c r="S149" s="33">
        <f t="shared" si="57"/>
        <v>62500000</v>
      </c>
      <c r="T149" s="30">
        <f>(I-Service_Fee)/12*S149</f>
        <v>390624.99999999994</v>
      </c>
      <c r="U149" s="35">
        <f t="shared" si="53"/>
        <v>0</v>
      </c>
      <c r="V149" s="34">
        <f t="shared" si="58"/>
        <v>37500000</v>
      </c>
      <c r="W149" s="30">
        <f>(I-Service_Fee)/12*V149</f>
        <v>234374.99999999997</v>
      </c>
      <c r="X149" s="35">
        <f t="shared" si="59"/>
        <v>0</v>
      </c>
      <c r="Y149" s="32"/>
      <c r="Z149" s="32">
        <f t="shared" si="65"/>
        <v>139</v>
      </c>
      <c r="AA149" s="32">
        <f t="shared" si="60"/>
        <v>731399.95939850505</v>
      </c>
      <c r="AB149" s="32">
        <f t="shared" si="61"/>
        <v>312500</v>
      </c>
      <c r="AC149" s="32">
        <f t="shared" si="62"/>
        <v>390624.99999999994</v>
      </c>
      <c r="AD149" s="32">
        <f t="shared" si="63"/>
        <v>234374.99999999997</v>
      </c>
    </row>
    <row r="150" spans="1:30" ht="15.75" thickBot="1" x14ac:dyDescent="0.3">
      <c r="A150" s="7">
        <v>140</v>
      </c>
      <c r="B150" s="14">
        <f t="shared" si="54"/>
        <v>154439850.17107028</v>
      </c>
      <c r="C150" s="19">
        <f t="shared" si="55"/>
        <v>1337634.124325213</v>
      </c>
      <c r="D150" s="14">
        <f t="shared" si="44"/>
        <v>1029599.0011404686</v>
      </c>
      <c r="E150" s="15">
        <f t="shared" si="45"/>
        <v>308035.12318474439</v>
      </c>
      <c r="F150" s="17">
        <f>IF(time&lt;=30,1-(1-$F$3*time/30)^(1/12),1-(1-$F$3)^(1/12))</f>
        <v>2.5350486138366879E-3</v>
      </c>
      <c r="G150" s="16">
        <f t="shared" si="46"/>
        <v>390731.64408527501</v>
      </c>
      <c r="H150" s="14">
        <f t="shared" si="47"/>
        <v>64349.93757127929</v>
      </c>
      <c r="I150" s="15">
        <f t="shared" si="48"/>
        <v>698766.76727001939</v>
      </c>
      <c r="J150" s="14">
        <f t="shared" si="49"/>
        <v>965249.0635691894</v>
      </c>
      <c r="K150" s="21">
        <f t="shared" si="50"/>
        <v>1664015.8308392088</v>
      </c>
      <c r="M150" s="33">
        <f t="shared" si="56"/>
        <v>4439850.1710701473</v>
      </c>
      <c r="N150" s="30">
        <f>(I-Service_Fee)/12*M150</f>
        <v>27749.06356918842</v>
      </c>
      <c r="O150" s="35">
        <f t="shared" si="51"/>
        <v>698766.76727001939</v>
      </c>
      <c r="P150" s="33">
        <f t="shared" si="64"/>
        <v>50000000</v>
      </c>
      <c r="Q150" s="30">
        <f>(I-Service_Fee)/12*P150</f>
        <v>312500</v>
      </c>
      <c r="R150" s="34">
        <f t="shared" si="52"/>
        <v>0</v>
      </c>
      <c r="S150" s="33">
        <f t="shared" si="57"/>
        <v>62500000</v>
      </c>
      <c r="T150" s="30">
        <f>(I-Service_Fee)/12*S150</f>
        <v>390624.99999999994</v>
      </c>
      <c r="U150" s="35">
        <f t="shared" si="53"/>
        <v>0</v>
      </c>
      <c r="V150" s="34">
        <f t="shared" si="58"/>
        <v>37500000</v>
      </c>
      <c r="W150" s="30">
        <f>(I-Service_Fee)/12*V150</f>
        <v>234374.99999999997</v>
      </c>
      <c r="X150" s="35">
        <f t="shared" si="59"/>
        <v>0</v>
      </c>
      <c r="Y150" s="32"/>
      <c r="Z150" s="32">
        <f t="shared" si="65"/>
        <v>140</v>
      </c>
      <c r="AA150" s="32">
        <f t="shared" si="60"/>
        <v>726515.83083920786</v>
      </c>
      <c r="AB150" s="32">
        <f t="shared" si="61"/>
        <v>312500</v>
      </c>
      <c r="AC150" s="32">
        <f t="shared" si="62"/>
        <v>390624.99999999994</v>
      </c>
      <c r="AD150" s="32">
        <f t="shared" si="63"/>
        <v>234374.99999999997</v>
      </c>
    </row>
    <row r="151" spans="1:30" ht="15.75" thickBot="1" x14ac:dyDescent="0.3">
      <c r="A151" s="7">
        <v>141</v>
      </c>
      <c r="B151" s="14">
        <f t="shared" si="54"/>
        <v>153741083.40380025</v>
      </c>
      <c r="C151" s="19">
        <f t="shared" si="55"/>
        <v>1334243.1567925217</v>
      </c>
      <c r="D151" s="14">
        <f t="shared" si="44"/>
        <v>1024940.5560253351</v>
      </c>
      <c r="E151" s="15">
        <f t="shared" si="45"/>
        <v>309302.60076718661</v>
      </c>
      <c r="F151" s="17">
        <f>IF(time&lt;=30,1-(1-$F$3*time/30)^(1/12),1-(1-$F$3)^(1/12))</f>
        <v>2.5350486138366879E-3</v>
      </c>
      <c r="G151" s="16">
        <f t="shared" si="46"/>
        <v>388957.02324322349</v>
      </c>
      <c r="H151" s="14">
        <f t="shared" si="47"/>
        <v>64058.784751583436</v>
      </c>
      <c r="I151" s="15">
        <f t="shared" si="48"/>
        <v>698259.62401041016</v>
      </c>
      <c r="J151" s="14">
        <f t="shared" si="49"/>
        <v>960881.77127375163</v>
      </c>
      <c r="K151" s="21">
        <f t="shared" si="50"/>
        <v>1659141.3952841619</v>
      </c>
      <c r="M151" s="33">
        <f t="shared" si="56"/>
        <v>3741083.403800128</v>
      </c>
      <c r="N151" s="30">
        <f>(I-Service_Fee)/12*M151</f>
        <v>23381.771273750797</v>
      </c>
      <c r="O151" s="35">
        <f t="shared" si="51"/>
        <v>698259.62401041016</v>
      </c>
      <c r="P151" s="33">
        <f t="shared" si="64"/>
        <v>50000000</v>
      </c>
      <c r="Q151" s="30">
        <f>(I-Service_Fee)/12*P151</f>
        <v>312500</v>
      </c>
      <c r="R151" s="34">
        <f t="shared" si="52"/>
        <v>0</v>
      </c>
      <c r="S151" s="33">
        <f t="shared" si="57"/>
        <v>62500000</v>
      </c>
      <c r="T151" s="30">
        <f>(I-Service_Fee)/12*S151</f>
        <v>390624.99999999994</v>
      </c>
      <c r="U151" s="35">
        <f t="shared" si="53"/>
        <v>0</v>
      </c>
      <c r="V151" s="34">
        <f t="shared" si="58"/>
        <v>37500000</v>
      </c>
      <c r="W151" s="30">
        <f>(I-Service_Fee)/12*V151</f>
        <v>234374.99999999997</v>
      </c>
      <c r="X151" s="35">
        <f t="shared" si="59"/>
        <v>0</v>
      </c>
      <c r="Y151" s="32"/>
      <c r="Z151" s="32">
        <f t="shared" si="65"/>
        <v>141</v>
      </c>
      <c r="AA151" s="32">
        <f t="shared" si="60"/>
        <v>721641.39528416097</v>
      </c>
      <c r="AB151" s="32">
        <f t="shared" si="61"/>
        <v>312500</v>
      </c>
      <c r="AC151" s="32">
        <f t="shared" si="62"/>
        <v>390624.99999999994</v>
      </c>
      <c r="AD151" s="32">
        <f t="shared" si="63"/>
        <v>234374.99999999997</v>
      </c>
    </row>
    <row r="152" spans="1:30" ht="15.75" thickBot="1" x14ac:dyDescent="0.3">
      <c r="A152" s="7">
        <v>142</v>
      </c>
      <c r="B152" s="14">
        <f t="shared" si="54"/>
        <v>153042823.77978984</v>
      </c>
      <c r="C152" s="19">
        <f t="shared" si="55"/>
        <v>1330860.7855273737</v>
      </c>
      <c r="D152" s="14">
        <f t="shared" si="44"/>
        <v>1020285.4918652656</v>
      </c>
      <c r="E152" s="15">
        <f t="shared" si="45"/>
        <v>310575.29366210802</v>
      </c>
      <c r="F152" s="17">
        <f>IF(time&lt;=30,1-(1-$F$3*time/30)^(1/12),1-(1-$F$3)^(1/12))</f>
        <v>2.5350486138366879E-3</v>
      </c>
      <c r="G152" s="16">
        <f t="shared" si="46"/>
        <v>387183.6748129187</v>
      </c>
      <c r="H152" s="14">
        <f t="shared" si="47"/>
        <v>63767.843241579103</v>
      </c>
      <c r="I152" s="15">
        <f t="shared" si="48"/>
        <v>697758.96847502678</v>
      </c>
      <c r="J152" s="14">
        <f t="shared" si="49"/>
        <v>956517.64862368652</v>
      </c>
      <c r="K152" s="21">
        <f t="shared" si="50"/>
        <v>1654276.6170987133</v>
      </c>
      <c r="M152" s="33">
        <f t="shared" si="56"/>
        <v>3042823.7797897179</v>
      </c>
      <c r="N152" s="30">
        <f>(I-Service_Fee)/12*M152</f>
        <v>19017.648623685734</v>
      </c>
      <c r="O152" s="35">
        <f t="shared" si="51"/>
        <v>697758.96847502678</v>
      </c>
      <c r="P152" s="33">
        <f t="shared" si="64"/>
        <v>50000000</v>
      </c>
      <c r="Q152" s="30">
        <f>(I-Service_Fee)/12*P152</f>
        <v>312500</v>
      </c>
      <c r="R152" s="34">
        <f t="shared" si="52"/>
        <v>0</v>
      </c>
      <c r="S152" s="33">
        <f t="shared" si="57"/>
        <v>62500000</v>
      </c>
      <c r="T152" s="30">
        <f>(I-Service_Fee)/12*S152</f>
        <v>390624.99999999994</v>
      </c>
      <c r="U152" s="35">
        <f t="shared" si="53"/>
        <v>0</v>
      </c>
      <c r="V152" s="34">
        <f t="shared" si="58"/>
        <v>37500000</v>
      </c>
      <c r="W152" s="30">
        <f>(I-Service_Fee)/12*V152</f>
        <v>234374.99999999997</v>
      </c>
      <c r="X152" s="35">
        <f t="shared" si="59"/>
        <v>0</v>
      </c>
      <c r="Y152" s="32"/>
      <c r="Z152" s="32">
        <f t="shared" si="65"/>
        <v>142</v>
      </c>
      <c r="AA152" s="32">
        <f t="shared" si="60"/>
        <v>716776.61709871248</v>
      </c>
      <c r="AB152" s="32">
        <f t="shared" si="61"/>
        <v>312500</v>
      </c>
      <c r="AC152" s="32">
        <f t="shared" si="62"/>
        <v>390624.99999999994</v>
      </c>
      <c r="AD152" s="32">
        <f t="shared" si="63"/>
        <v>234374.99999999997</v>
      </c>
    </row>
    <row r="153" spans="1:30" ht="15.75" thickBot="1" x14ac:dyDescent="0.3">
      <c r="A153" s="7">
        <v>143</v>
      </c>
      <c r="B153" s="14">
        <f t="shared" si="54"/>
        <v>152345064.81131482</v>
      </c>
      <c r="C153" s="19">
        <f t="shared" si="55"/>
        <v>1327486.9887378132</v>
      </c>
      <c r="D153" s="14">
        <f t="shared" si="44"/>
        <v>1015633.7654087655</v>
      </c>
      <c r="E153" s="15">
        <f t="shared" si="45"/>
        <v>311853.22332904767</v>
      </c>
      <c r="F153" s="17">
        <f>IF(time&lt;=30,1-(1-$F$3*time/30)^(1/12),1-(1-$F$3)^(1/12))</f>
        <v>2.5350486138366879E-3</v>
      </c>
      <c r="G153" s="16">
        <f t="shared" si="46"/>
        <v>385411.58229326323</v>
      </c>
      <c r="H153" s="14">
        <f t="shared" si="47"/>
        <v>63477.110338047845</v>
      </c>
      <c r="I153" s="15">
        <f t="shared" si="48"/>
        <v>697264.80562231084</v>
      </c>
      <c r="J153" s="14">
        <f t="shared" si="49"/>
        <v>952156.65507071768</v>
      </c>
      <c r="K153" s="21">
        <f t="shared" si="50"/>
        <v>1649421.4606930285</v>
      </c>
      <c r="M153" s="33">
        <f t="shared" si="56"/>
        <v>2345064.8113146909</v>
      </c>
      <c r="N153" s="30">
        <f>(I-Service_Fee)/12*M153</f>
        <v>14656.655070716817</v>
      </c>
      <c r="O153" s="35">
        <f t="shared" si="51"/>
        <v>697264.80562231084</v>
      </c>
      <c r="P153" s="33">
        <f t="shared" si="64"/>
        <v>50000000</v>
      </c>
      <c r="Q153" s="30">
        <f>(I-Service_Fee)/12*P153</f>
        <v>312500</v>
      </c>
      <c r="R153" s="34">
        <f t="shared" si="52"/>
        <v>0</v>
      </c>
      <c r="S153" s="33">
        <f t="shared" si="57"/>
        <v>62500000</v>
      </c>
      <c r="T153" s="30">
        <f>(I-Service_Fee)/12*S153</f>
        <v>390624.99999999994</v>
      </c>
      <c r="U153" s="35">
        <f t="shared" si="53"/>
        <v>0</v>
      </c>
      <c r="V153" s="34">
        <f t="shared" si="58"/>
        <v>37500000</v>
      </c>
      <c r="W153" s="30">
        <f>(I-Service_Fee)/12*V153</f>
        <v>234374.99999999997</v>
      </c>
      <c r="X153" s="35">
        <f t="shared" si="59"/>
        <v>0</v>
      </c>
      <c r="Y153" s="32"/>
      <c r="Z153" s="32">
        <f t="shared" si="65"/>
        <v>143</v>
      </c>
      <c r="AA153" s="32">
        <f t="shared" si="60"/>
        <v>711921.46069302771</v>
      </c>
      <c r="AB153" s="32">
        <f t="shared" si="61"/>
        <v>312500</v>
      </c>
      <c r="AC153" s="32">
        <f t="shared" si="62"/>
        <v>390624.99999999994</v>
      </c>
      <c r="AD153" s="32">
        <f t="shared" si="63"/>
        <v>234374.99999999997</v>
      </c>
    </row>
    <row r="154" spans="1:30" ht="15.75" thickBot="1" x14ac:dyDescent="0.3">
      <c r="A154" s="7">
        <v>144</v>
      </c>
      <c r="B154" s="14">
        <f t="shared" si="54"/>
        <v>151647800.00569251</v>
      </c>
      <c r="C154" s="19">
        <f t="shared" si="55"/>
        <v>1324121.7446871269</v>
      </c>
      <c r="D154" s="14">
        <f t="shared" si="44"/>
        <v>1010985.3333712835</v>
      </c>
      <c r="E154" s="15">
        <f t="shared" si="45"/>
        <v>313136.41131584346</v>
      </c>
      <c r="F154" s="17">
        <f>IF(time&lt;=30,1-(1-$F$3*time/30)^(1/12),1-(1-$F$3)^(1/12))</f>
        <v>2.5350486138366879E-3</v>
      </c>
      <c r="G154" s="16">
        <f t="shared" si="46"/>
        <v>383640.72917036607</v>
      </c>
      <c r="H154" s="14">
        <f t="shared" si="47"/>
        <v>63186.583335705218</v>
      </c>
      <c r="I154" s="15">
        <f t="shared" si="48"/>
        <v>696777.14048620954</v>
      </c>
      <c r="J154" s="14">
        <f t="shared" si="49"/>
        <v>947798.75003557827</v>
      </c>
      <c r="K154" s="21">
        <f t="shared" si="50"/>
        <v>1644575.8905217878</v>
      </c>
      <c r="M154" s="33">
        <f t="shared" si="56"/>
        <v>1647800.00569238</v>
      </c>
      <c r="N154" s="30">
        <f>(I-Service_Fee)/12*M154</f>
        <v>10298.750035577374</v>
      </c>
      <c r="O154" s="35">
        <f t="shared" si="51"/>
        <v>696777.14048620954</v>
      </c>
      <c r="P154" s="33">
        <f t="shared" si="64"/>
        <v>50000000</v>
      </c>
      <c r="Q154" s="30">
        <f>(I-Service_Fee)/12*P154</f>
        <v>312500</v>
      </c>
      <c r="R154" s="34">
        <f t="shared" si="52"/>
        <v>0</v>
      </c>
      <c r="S154" s="33">
        <f t="shared" si="57"/>
        <v>62500000</v>
      </c>
      <c r="T154" s="30">
        <f>(I-Service_Fee)/12*S154</f>
        <v>390624.99999999994</v>
      </c>
      <c r="U154" s="35">
        <f t="shared" si="53"/>
        <v>0</v>
      </c>
      <c r="V154" s="34">
        <f t="shared" si="58"/>
        <v>37500000</v>
      </c>
      <c r="W154" s="30">
        <f>(I-Service_Fee)/12*V154</f>
        <v>234374.99999999997</v>
      </c>
      <c r="X154" s="35">
        <f t="shared" si="59"/>
        <v>0</v>
      </c>
      <c r="Y154" s="32"/>
      <c r="Z154" s="32">
        <f t="shared" si="65"/>
        <v>144</v>
      </c>
      <c r="AA154" s="32">
        <f t="shared" si="60"/>
        <v>707075.89052178687</v>
      </c>
      <c r="AB154" s="32">
        <f t="shared" si="61"/>
        <v>312500</v>
      </c>
      <c r="AC154" s="32">
        <f t="shared" si="62"/>
        <v>390624.99999999994</v>
      </c>
      <c r="AD154" s="32">
        <f t="shared" si="63"/>
        <v>234374.99999999997</v>
      </c>
    </row>
    <row r="155" spans="1:30" ht="15.75" thickBot="1" x14ac:dyDescent="0.3">
      <c r="A155" s="7">
        <v>145</v>
      </c>
      <c r="B155" s="14">
        <f t="shared" si="54"/>
        <v>150951022.8652063</v>
      </c>
      <c r="C155" s="19">
        <f t="shared" si="55"/>
        <v>1320765.0316937068</v>
      </c>
      <c r="D155" s="14">
        <f t="shared" si="44"/>
        <v>1006340.1524347088</v>
      </c>
      <c r="E155" s="15">
        <f t="shared" si="45"/>
        <v>314424.87925899797</v>
      </c>
      <c r="F155" s="17">
        <f>IF(time&lt;=30,1-(1-$F$3*time/30)^(1/12),1-(1-$F$3)^(1/12))</f>
        <v>2.5350486138366879E-3</v>
      </c>
      <c r="G155" s="16">
        <f t="shared" si="46"/>
        <v>381871.09891735011</v>
      </c>
      <c r="H155" s="14">
        <f t="shared" si="47"/>
        <v>62896.259527169292</v>
      </c>
      <c r="I155" s="15">
        <f t="shared" si="48"/>
        <v>696295.97817634814</v>
      </c>
      <c r="J155" s="14">
        <f t="shared" si="49"/>
        <v>943443.8929075395</v>
      </c>
      <c r="K155" s="21">
        <f t="shared" si="50"/>
        <v>1639739.8710838878</v>
      </c>
      <c r="M155" s="33">
        <f t="shared" si="56"/>
        <v>951022.86520617048</v>
      </c>
      <c r="N155" s="30">
        <f>(I-Service_Fee)/12*M155</f>
        <v>5943.8929075385649</v>
      </c>
      <c r="O155" s="35">
        <f t="shared" si="51"/>
        <v>696295.97817634814</v>
      </c>
      <c r="P155" s="33">
        <f t="shared" si="64"/>
        <v>50000000</v>
      </c>
      <c r="Q155" s="30">
        <f>(I-Service_Fee)/12*P155</f>
        <v>312500</v>
      </c>
      <c r="R155" s="34">
        <f t="shared" si="52"/>
        <v>0</v>
      </c>
      <c r="S155" s="33">
        <f t="shared" si="57"/>
        <v>62500000</v>
      </c>
      <c r="T155" s="30">
        <f>(I-Service_Fee)/12*S155</f>
        <v>390624.99999999994</v>
      </c>
      <c r="U155" s="35">
        <f t="shared" si="53"/>
        <v>0</v>
      </c>
      <c r="V155" s="34">
        <f t="shared" si="58"/>
        <v>37500000</v>
      </c>
      <c r="W155" s="30">
        <f>(I-Service_Fee)/12*V155</f>
        <v>234374.99999999997</v>
      </c>
      <c r="X155" s="35">
        <f t="shared" si="59"/>
        <v>0</v>
      </c>
      <c r="Y155" s="32"/>
      <c r="Z155" s="32">
        <f t="shared" si="65"/>
        <v>145</v>
      </c>
      <c r="AA155" s="32">
        <f t="shared" si="60"/>
        <v>702239.87108388671</v>
      </c>
      <c r="AB155" s="32">
        <f t="shared" si="61"/>
        <v>312500</v>
      </c>
      <c r="AC155" s="32">
        <f t="shared" si="62"/>
        <v>390624.99999999994</v>
      </c>
      <c r="AD155" s="32">
        <f t="shared" si="63"/>
        <v>234374.99999999997</v>
      </c>
    </row>
    <row r="156" spans="1:30" ht="15.75" thickBot="1" x14ac:dyDescent="0.3">
      <c r="A156" s="7">
        <v>146</v>
      </c>
      <c r="B156" s="14">
        <f t="shared" si="54"/>
        <v>150254726.88702995</v>
      </c>
      <c r="C156" s="19">
        <f t="shared" si="55"/>
        <v>1317416.8281309076</v>
      </c>
      <c r="D156" s="14">
        <f t="shared" si="44"/>
        <v>1001698.1792468664</v>
      </c>
      <c r="E156" s="15">
        <f t="shared" si="45"/>
        <v>315718.64888404123</v>
      </c>
      <c r="F156" s="17">
        <f>IF(time&lt;=30,1-(1-$F$3*time/30)^(1/12),1-(1-$F$3)^(1/12))</f>
        <v>2.5350486138366879E-3</v>
      </c>
      <c r="G156" s="16">
        <f t="shared" si="46"/>
        <v>380102.67499415955</v>
      </c>
      <c r="H156" s="14">
        <f t="shared" si="47"/>
        <v>62606.136202929141</v>
      </c>
      <c r="I156" s="15">
        <f t="shared" si="48"/>
        <v>695821.32387820072</v>
      </c>
      <c r="J156" s="14">
        <f t="shared" si="49"/>
        <v>939092.04304393718</v>
      </c>
      <c r="K156" s="21">
        <f t="shared" si="50"/>
        <v>1634913.3669221378</v>
      </c>
      <c r="M156" s="33">
        <f t="shared" si="56"/>
        <v>254726.88702982233</v>
      </c>
      <c r="N156" s="30">
        <f>(I-Service_Fee)/12*M156</f>
        <v>1592.0430439363895</v>
      </c>
      <c r="O156" s="35">
        <f t="shared" si="51"/>
        <v>254726.88702982233</v>
      </c>
      <c r="P156" s="33">
        <f t="shared" si="64"/>
        <v>50000000</v>
      </c>
      <c r="Q156" s="30">
        <f>(I-Service_Fee)/12*P156</f>
        <v>312500</v>
      </c>
      <c r="R156" s="34">
        <f t="shared" si="52"/>
        <v>441094.43684837839</v>
      </c>
      <c r="S156" s="33">
        <f t="shared" si="57"/>
        <v>62500000</v>
      </c>
      <c r="T156" s="30">
        <f>(I-Service_Fee)/12*S156</f>
        <v>390624.99999999994</v>
      </c>
      <c r="U156" s="35">
        <f t="shared" si="53"/>
        <v>0</v>
      </c>
      <c r="V156" s="34">
        <f t="shared" si="58"/>
        <v>37500000</v>
      </c>
      <c r="W156" s="30">
        <f>(I-Service_Fee)/12*V156</f>
        <v>234374.99999999997</v>
      </c>
      <c r="X156" s="35">
        <f t="shared" si="59"/>
        <v>0</v>
      </c>
      <c r="Y156" s="32"/>
      <c r="Z156" s="32">
        <f t="shared" si="65"/>
        <v>146</v>
      </c>
      <c r="AA156" s="32">
        <f t="shared" si="60"/>
        <v>256318.93007375873</v>
      </c>
      <c r="AB156" s="32">
        <f t="shared" si="61"/>
        <v>753594.43684837839</v>
      </c>
      <c r="AC156" s="32">
        <f t="shared" si="62"/>
        <v>390624.99999999994</v>
      </c>
      <c r="AD156" s="32">
        <f t="shared" si="63"/>
        <v>234374.99999999997</v>
      </c>
    </row>
    <row r="157" spans="1:30" ht="15.75" thickBot="1" x14ac:dyDescent="0.3">
      <c r="A157" s="7">
        <v>147</v>
      </c>
      <c r="B157" s="14">
        <f t="shared" si="54"/>
        <v>149558905.56315175</v>
      </c>
      <c r="C157" s="19">
        <f t="shared" si="55"/>
        <v>1314077.1124269094</v>
      </c>
      <c r="D157" s="14">
        <f t="shared" si="44"/>
        <v>997059.3704210117</v>
      </c>
      <c r="E157" s="15">
        <f t="shared" si="45"/>
        <v>317017.74200589769</v>
      </c>
      <c r="F157" s="17">
        <f>IF(time&lt;=30,1-(1-$F$3*time/30)^(1/12),1-(1-$F$3)^(1/12))</f>
        <v>2.5350486138366879E-3</v>
      </c>
      <c r="G157" s="16">
        <f t="shared" si="46"/>
        <v>378335.44084736629</v>
      </c>
      <c r="H157" s="14">
        <f t="shared" si="47"/>
        <v>62316.210651313224</v>
      </c>
      <c r="I157" s="15">
        <f t="shared" si="48"/>
        <v>695353.18285326404</v>
      </c>
      <c r="J157" s="14">
        <f t="shared" si="49"/>
        <v>934743.15976969851</v>
      </c>
      <c r="K157" s="21">
        <f t="shared" si="50"/>
        <v>1630096.3426229625</v>
      </c>
      <c r="M157" s="33">
        <f t="shared" si="56"/>
        <v>0</v>
      </c>
      <c r="N157" s="30">
        <f>(I-Service_Fee)/12*M157</f>
        <v>0</v>
      </c>
      <c r="O157" s="35">
        <f t="shared" si="51"/>
        <v>0</v>
      </c>
      <c r="P157" s="33">
        <f t="shared" si="64"/>
        <v>49558905.56315162</v>
      </c>
      <c r="Q157" s="30">
        <f>(I-Service_Fee)/12*P157</f>
        <v>309743.15976969758</v>
      </c>
      <c r="R157" s="34">
        <f t="shared" si="52"/>
        <v>695353.18285326404</v>
      </c>
      <c r="S157" s="33">
        <f t="shared" si="57"/>
        <v>62500000</v>
      </c>
      <c r="T157" s="30">
        <f>(I-Service_Fee)/12*S157</f>
        <v>390624.99999999994</v>
      </c>
      <c r="U157" s="35">
        <f t="shared" si="53"/>
        <v>0</v>
      </c>
      <c r="V157" s="34">
        <f t="shared" si="58"/>
        <v>37500000</v>
      </c>
      <c r="W157" s="30">
        <f>(I-Service_Fee)/12*V157</f>
        <v>234374.99999999997</v>
      </c>
      <c r="X157" s="35">
        <f t="shared" si="59"/>
        <v>0</v>
      </c>
      <c r="Y157" s="32"/>
      <c r="Z157" s="32">
        <f t="shared" si="65"/>
        <v>147</v>
      </c>
      <c r="AA157" s="32">
        <f t="shared" si="60"/>
        <v>0</v>
      </c>
      <c r="AB157" s="32">
        <f t="shared" si="61"/>
        <v>1005096.3426229616</v>
      </c>
      <c r="AC157" s="32">
        <f t="shared" si="62"/>
        <v>390624.99999999994</v>
      </c>
      <c r="AD157" s="32">
        <f t="shared" si="63"/>
        <v>234374.99999999997</v>
      </c>
    </row>
    <row r="158" spans="1:30" ht="15.75" thickBot="1" x14ac:dyDescent="0.3">
      <c r="A158" s="7">
        <v>148</v>
      </c>
      <c r="B158" s="14">
        <f t="shared" si="54"/>
        <v>148863552.3802985</v>
      </c>
      <c r="C158" s="19">
        <f t="shared" si="55"/>
        <v>1310745.8630645771</v>
      </c>
      <c r="D158" s="14">
        <f t="shared" si="44"/>
        <v>992423.68253532331</v>
      </c>
      <c r="E158" s="15">
        <f t="shared" si="45"/>
        <v>318322.18052925379</v>
      </c>
      <c r="F158" s="17">
        <f>IF(time&lt;=30,1-(1-$F$3*time/30)^(1/12),1-(1-$F$3)^(1/12))</f>
        <v>2.5350486138366879E-3</v>
      </c>
      <c r="G158" s="16">
        <f t="shared" si="46"/>
        <v>376569.37990997668</v>
      </c>
      <c r="H158" s="14">
        <f t="shared" si="47"/>
        <v>62026.480158457707</v>
      </c>
      <c r="I158" s="15">
        <f t="shared" si="48"/>
        <v>694891.56043923041</v>
      </c>
      <c r="J158" s="14">
        <f t="shared" si="49"/>
        <v>930397.20237686555</v>
      </c>
      <c r="K158" s="21">
        <f t="shared" si="50"/>
        <v>1625288.762816096</v>
      </c>
      <c r="M158" s="33">
        <f t="shared" si="56"/>
        <v>0</v>
      </c>
      <c r="N158" s="30">
        <f>(I-Service_Fee)/12*M158</f>
        <v>0</v>
      </c>
      <c r="O158" s="35">
        <f t="shared" si="51"/>
        <v>0</v>
      </c>
      <c r="P158" s="33">
        <f t="shared" si="64"/>
        <v>48863552.380298354</v>
      </c>
      <c r="Q158" s="30">
        <f>(I-Service_Fee)/12*P158</f>
        <v>305397.20237686468</v>
      </c>
      <c r="R158" s="34">
        <f t="shared" si="52"/>
        <v>694891.56043923041</v>
      </c>
      <c r="S158" s="33">
        <f t="shared" si="57"/>
        <v>62500000</v>
      </c>
      <c r="T158" s="30">
        <f>(I-Service_Fee)/12*S158</f>
        <v>390624.99999999994</v>
      </c>
      <c r="U158" s="35">
        <f t="shared" si="53"/>
        <v>0</v>
      </c>
      <c r="V158" s="34">
        <f t="shared" si="58"/>
        <v>37500000</v>
      </c>
      <c r="W158" s="30">
        <f>(I-Service_Fee)/12*V158</f>
        <v>234374.99999999997</v>
      </c>
      <c r="X158" s="35">
        <f t="shared" si="59"/>
        <v>0</v>
      </c>
      <c r="Y158" s="32"/>
      <c r="Z158" s="32">
        <f t="shared" si="65"/>
        <v>148</v>
      </c>
      <c r="AA158" s="32">
        <f t="shared" si="60"/>
        <v>0</v>
      </c>
      <c r="AB158" s="32">
        <f t="shared" si="61"/>
        <v>1000288.762816095</v>
      </c>
      <c r="AC158" s="32">
        <f t="shared" si="62"/>
        <v>390624.99999999994</v>
      </c>
      <c r="AD158" s="32">
        <f t="shared" si="63"/>
        <v>234374.99999999997</v>
      </c>
    </row>
    <row r="159" spans="1:30" ht="15.75" thickBot="1" x14ac:dyDescent="0.3">
      <c r="A159" s="7">
        <v>149</v>
      </c>
      <c r="B159" s="14">
        <f t="shared" si="54"/>
        <v>148168660.81985927</v>
      </c>
      <c r="C159" s="19">
        <f t="shared" si="55"/>
        <v>1307423.0585813231</v>
      </c>
      <c r="D159" s="14">
        <f t="shared" si="44"/>
        <v>987791.07213239511</v>
      </c>
      <c r="E159" s="15">
        <f t="shared" si="45"/>
        <v>319631.98644892802</v>
      </c>
      <c r="F159" s="17">
        <f>IF(time&lt;=30,1-(1-$F$3*time/30)^(1/12),1-(1-$F$3)^(1/12))</f>
        <v>2.5350486138366879E-3</v>
      </c>
      <c r="G159" s="16">
        <f t="shared" si="46"/>
        <v>374804.47560123744</v>
      </c>
      <c r="H159" s="14">
        <f t="shared" si="47"/>
        <v>61736.942008274695</v>
      </c>
      <c r="I159" s="15">
        <f t="shared" si="48"/>
        <v>694436.46205016552</v>
      </c>
      <c r="J159" s="14">
        <f t="shared" si="49"/>
        <v>926054.13012412039</v>
      </c>
      <c r="K159" s="21">
        <f t="shared" si="50"/>
        <v>1620490.592174286</v>
      </c>
      <c r="M159" s="33">
        <f t="shared" si="56"/>
        <v>0</v>
      </c>
      <c r="N159" s="30">
        <f>(I-Service_Fee)/12*M159</f>
        <v>0</v>
      </c>
      <c r="O159" s="35">
        <f t="shared" si="51"/>
        <v>0</v>
      </c>
      <c r="P159" s="33">
        <f t="shared" si="64"/>
        <v>48168660.819859125</v>
      </c>
      <c r="Q159" s="30">
        <f>(I-Service_Fee)/12*P159</f>
        <v>301054.13012411952</v>
      </c>
      <c r="R159" s="34">
        <f t="shared" si="52"/>
        <v>694436.46205016552</v>
      </c>
      <c r="S159" s="33">
        <f t="shared" si="57"/>
        <v>62500000</v>
      </c>
      <c r="T159" s="30">
        <f>(I-Service_Fee)/12*S159</f>
        <v>390624.99999999994</v>
      </c>
      <c r="U159" s="35">
        <f t="shared" si="53"/>
        <v>0</v>
      </c>
      <c r="V159" s="34">
        <f t="shared" si="58"/>
        <v>37500000</v>
      </c>
      <c r="W159" s="30">
        <f>(I-Service_Fee)/12*V159</f>
        <v>234374.99999999997</v>
      </c>
      <c r="X159" s="35">
        <f t="shared" si="59"/>
        <v>0</v>
      </c>
      <c r="Y159" s="32"/>
      <c r="Z159" s="32">
        <f t="shared" si="65"/>
        <v>149</v>
      </c>
      <c r="AA159" s="32">
        <f t="shared" si="60"/>
        <v>0</v>
      </c>
      <c r="AB159" s="32">
        <f t="shared" si="61"/>
        <v>995490.59217428509</v>
      </c>
      <c r="AC159" s="32">
        <f t="shared" si="62"/>
        <v>390624.99999999994</v>
      </c>
      <c r="AD159" s="32">
        <f t="shared" si="63"/>
        <v>234374.99999999997</v>
      </c>
    </row>
    <row r="160" spans="1:30" ht="15.75" thickBot="1" x14ac:dyDescent="0.3">
      <c r="A160" s="7">
        <v>150</v>
      </c>
      <c r="B160" s="14">
        <f t="shared" si="54"/>
        <v>147474224.3578091</v>
      </c>
      <c r="C160" s="19">
        <f t="shared" si="55"/>
        <v>1304108.6775689684</v>
      </c>
      <c r="D160" s="14">
        <f t="shared" si="44"/>
        <v>983161.49571872735</v>
      </c>
      <c r="E160" s="15">
        <f t="shared" si="45"/>
        <v>320947.18185024103</v>
      </c>
      <c r="F160" s="17">
        <f>IF(time&lt;=30,1-(1-$F$3*time/30)^(1/12),1-(1-$F$3)^(1/12))</f>
        <v>2.5350486138366879E-3</v>
      </c>
      <c r="G160" s="16">
        <f t="shared" si="46"/>
        <v>373040.71132644039</v>
      </c>
      <c r="H160" s="14">
        <f t="shared" si="47"/>
        <v>61447.59348242046</v>
      </c>
      <c r="I160" s="15">
        <f t="shared" si="48"/>
        <v>693987.89317668136</v>
      </c>
      <c r="J160" s="14">
        <f t="shared" si="49"/>
        <v>921713.90223630692</v>
      </c>
      <c r="K160" s="21">
        <f t="shared" si="50"/>
        <v>1615701.7954129884</v>
      </c>
      <c r="M160" s="33">
        <f t="shared" si="56"/>
        <v>0</v>
      </c>
      <c r="N160" s="30">
        <f>(I-Service_Fee)/12*M160</f>
        <v>0</v>
      </c>
      <c r="O160" s="35">
        <f t="shared" si="51"/>
        <v>0</v>
      </c>
      <c r="P160" s="33">
        <f t="shared" si="64"/>
        <v>47474224.357808962</v>
      </c>
      <c r="Q160" s="30">
        <f>(I-Service_Fee)/12*P160</f>
        <v>296713.90223630599</v>
      </c>
      <c r="R160" s="34">
        <f t="shared" si="52"/>
        <v>693987.89317668136</v>
      </c>
      <c r="S160" s="33">
        <f t="shared" si="57"/>
        <v>62500000</v>
      </c>
      <c r="T160" s="30">
        <f>(I-Service_Fee)/12*S160</f>
        <v>390624.99999999994</v>
      </c>
      <c r="U160" s="35">
        <f t="shared" si="53"/>
        <v>0</v>
      </c>
      <c r="V160" s="34">
        <f t="shared" si="58"/>
        <v>37500000</v>
      </c>
      <c r="W160" s="30">
        <f>(I-Service_Fee)/12*V160</f>
        <v>234374.99999999997</v>
      </c>
      <c r="X160" s="35">
        <f t="shared" si="59"/>
        <v>0</v>
      </c>
      <c r="Y160" s="32"/>
      <c r="Z160" s="32">
        <f t="shared" si="65"/>
        <v>150</v>
      </c>
      <c r="AA160" s="32">
        <f t="shared" si="60"/>
        <v>0</v>
      </c>
      <c r="AB160" s="32">
        <f t="shared" si="61"/>
        <v>990701.79541298735</v>
      </c>
      <c r="AC160" s="32">
        <f t="shared" si="62"/>
        <v>390624.99999999994</v>
      </c>
      <c r="AD160" s="32">
        <f t="shared" si="63"/>
        <v>234374.99999999997</v>
      </c>
    </row>
    <row r="161" spans="1:30" ht="15.75" thickBot="1" x14ac:dyDescent="0.3">
      <c r="A161" s="7">
        <v>151</v>
      </c>
      <c r="B161" s="14">
        <f t="shared" si="54"/>
        <v>146780236.46463242</v>
      </c>
      <c r="C161" s="19">
        <f t="shared" si="55"/>
        <v>1300802.6986736048</v>
      </c>
      <c r="D161" s="14">
        <f t="shared" si="44"/>
        <v>978534.90976421617</v>
      </c>
      <c r="E161" s="15">
        <f t="shared" si="45"/>
        <v>322267.78890938859</v>
      </c>
      <c r="F161" s="17">
        <f>IF(time&lt;=30,1-(1-$F$3*time/30)^(1/12),1-(1-$F$3)^(1/12))</f>
        <v>2.5350486138366879E-3</v>
      </c>
      <c r="G161" s="16">
        <f t="shared" si="46"/>
        <v>371278.07047672878</v>
      </c>
      <c r="H161" s="14">
        <f t="shared" si="47"/>
        <v>61158.43186026351</v>
      </c>
      <c r="I161" s="15">
        <f t="shared" si="48"/>
        <v>693545.85938611743</v>
      </c>
      <c r="J161" s="14">
        <f t="shared" si="49"/>
        <v>917376.47790395271</v>
      </c>
      <c r="K161" s="21">
        <f t="shared" si="50"/>
        <v>1610922.33729007</v>
      </c>
      <c r="M161" s="33">
        <f t="shared" si="56"/>
        <v>0</v>
      </c>
      <c r="N161" s="30">
        <f>(I-Service_Fee)/12*M161</f>
        <v>0</v>
      </c>
      <c r="O161" s="35">
        <f t="shared" si="51"/>
        <v>0</v>
      </c>
      <c r="P161" s="33">
        <f t="shared" si="64"/>
        <v>46780236.46463228</v>
      </c>
      <c r="Q161" s="30">
        <f>(I-Service_Fee)/12*P161</f>
        <v>292376.47790395172</v>
      </c>
      <c r="R161" s="34">
        <f t="shared" si="52"/>
        <v>693545.85938611743</v>
      </c>
      <c r="S161" s="33">
        <f t="shared" si="57"/>
        <v>62500000</v>
      </c>
      <c r="T161" s="30">
        <f>(I-Service_Fee)/12*S161</f>
        <v>390624.99999999994</v>
      </c>
      <c r="U161" s="35">
        <f t="shared" si="53"/>
        <v>0</v>
      </c>
      <c r="V161" s="34">
        <f t="shared" si="58"/>
        <v>37500000</v>
      </c>
      <c r="W161" s="30">
        <f>(I-Service_Fee)/12*V161</f>
        <v>234374.99999999997</v>
      </c>
      <c r="X161" s="35">
        <f t="shared" si="59"/>
        <v>0</v>
      </c>
      <c r="Y161" s="32"/>
      <c r="Z161" s="32">
        <f t="shared" si="65"/>
        <v>151</v>
      </c>
      <c r="AA161" s="32">
        <f t="shared" si="60"/>
        <v>0</v>
      </c>
      <c r="AB161" s="32">
        <f t="shared" si="61"/>
        <v>985922.33729006909</v>
      </c>
      <c r="AC161" s="32">
        <f t="shared" si="62"/>
        <v>390624.99999999994</v>
      </c>
      <c r="AD161" s="32">
        <f t="shared" si="63"/>
        <v>234374.99999999997</v>
      </c>
    </row>
    <row r="162" spans="1:30" ht="15.75" thickBot="1" x14ac:dyDescent="0.3">
      <c r="A162" s="7">
        <v>152</v>
      </c>
      <c r="B162" s="14">
        <f t="shared" si="54"/>
        <v>146086690.60524631</v>
      </c>
      <c r="C162" s="19">
        <f t="shared" si="55"/>
        <v>1297505.1005954572</v>
      </c>
      <c r="D162" s="14">
        <f t="shared" si="44"/>
        <v>973911.27070164215</v>
      </c>
      <c r="E162" s="15">
        <f t="shared" si="45"/>
        <v>323593.8298938151</v>
      </c>
      <c r="F162" s="17">
        <f>IF(time&lt;=30,1-(1-$F$3*time/30)^(1/12),1-(1-$F$3)^(1/12))</f>
        <v>2.5350486138366879E-3</v>
      </c>
      <c r="G162" s="16">
        <f t="shared" si="46"/>
        <v>369516.53642890032</v>
      </c>
      <c r="H162" s="14">
        <f t="shared" si="47"/>
        <v>60869.454418852627</v>
      </c>
      <c r="I162" s="15">
        <f t="shared" si="48"/>
        <v>693110.36632271542</v>
      </c>
      <c r="J162" s="14">
        <f t="shared" si="49"/>
        <v>913041.81628278957</v>
      </c>
      <c r="K162" s="21">
        <f t="shared" si="50"/>
        <v>1606152.182605505</v>
      </c>
      <c r="M162" s="33">
        <f t="shared" si="56"/>
        <v>0</v>
      </c>
      <c r="N162" s="30">
        <f>(I-Service_Fee)/12*M162</f>
        <v>0</v>
      </c>
      <c r="O162" s="35">
        <f t="shared" si="51"/>
        <v>0</v>
      </c>
      <c r="P162" s="33">
        <f t="shared" si="64"/>
        <v>46086690.605246164</v>
      </c>
      <c r="Q162" s="30">
        <f>(I-Service_Fee)/12*P162</f>
        <v>288041.81628278852</v>
      </c>
      <c r="R162" s="34">
        <f t="shared" si="52"/>
        <v>693110.36632271542</v>
      </c>
      <c r="S162" s="33">
        <f t="shared" si="57"/>
        <v>62500000</v>
      </c>
      <c r="T162" s="30">
        <f>(I-Service_Fee)/12*S162</f>
        <v>390624.99999999994</v>
      </c>
      <c r="U162" s="35">
        <f t="shared" si="53"/>
        <v>0</v>
      </c>
      <c r="V162" s="34">
        <f t="shared" si="58"/>
        <v>37500000</v>
      </c>
      <c r="W162" s="30">
        <f>(I-Service_Fee)/12*V162</f>
        <v>234374.99999999997</v>
      </c>
      <c r="X162" s="35">
        <f t="shared" si="59"/>
        <v>0</v>
      </c>
      <c r="Y162" s="32"/>
      <c r="Z162" s="32">
        <f t="shared" si="65"/>
        <v>152</v>
      </c>
      <c r="AA162" s="32">
        <f t="shared" si="60"/>
        <v>0</v>
      </c>
      <c r="AB162" s="32">
        <f t="shared" si="61"/>
        <v>981152.18260550394</v>
      </c>
      <c r="AC162" s="32">
        <f t="shared" si="62"/>
        <v>390624.99999999994</v>
      </c>
      <c r="AD162" s="32">
        <f t="shared" si="63"/>
        <v>234374.99999999997</v>
      </c>
    </row>
    <row r="163" spans="1:30" ht="15.75" thickBot="1" x14ac:dyDescent="0.3">
      <c r="A163" s="7">
        <v>153</v>
      </c>
      <c r="B163" s="14">
        <f t="shared" si="54"/>
        <v>145393580.23892358</v>
      </c>
      <c r="C163" s="19">
        <f t="shared" si="55"/>
        <v>1294215.8620887466</v>
      </c>
      <c r="D163" s="14">
        <f t="shared" si="44"/>
        <v>969290.53492615721</v>
      </c>
      <c r="E163" s="15">
        <f t="shared" si="45"/>
        <v>324925.32716258941</v>
      </c>
      <c r="F163" s="17">
        <f>IF(time&lt;=30,1-(1-$F$3*time/30)^(1/12),1-(1-$F$3)^(1/12))</f>
        <v>2.5350486138366879E-3</v>
      </c>
      <c r="G163" s="16">
        <f t="shared" si="46"/>
        <v>367756.09254521254</v>
      </c>
      <c r="H163" s="14">
        <f t="shared" si="47"/>
        <v>60580.658432884833</v>
      </c>
      <c r="I163" s="15">
        <f t="shared" si="48"/>
        <v>692681.41970780189</v>
      </c>
      <c r="J163" s="14">
        <f t="shared" si="49"/>
        <v>908709.87649327237</v>
      </c>
      <c r="K163" s="21">
        <f t="shared" si="50"/>
        <v>1601391.2962010743</v>
      </c>
      <c r="M163" s="33">
        <f t="shared" si="56"/>
        <v>0</v>
      </c>
      <c r="N163" s="30">
        <f>(I-Service_Fee)/12*M163</f>
        <v>0</v>
      </c>
      <c r="O163" s="35">
        <f t="shared" si="51"/>
        <v>0</v>
      </c>
      <c r="P163" s="33">
        <f t="shared" si="64"/>
        <v>45393580.238923445</v>
      </c>
      <c r="Q163" s="30">
        <f>(I-Service_Fee)/12*P163</f>
        <v>283709.8764932715</v>
      </c>
      <c r="R163" s="34">
        <f t="shared" si="52"/>
        <v>692681.41970780189</v>
      </c>
      <c r="S163" s="33">
        <f t="shared" si="57"/>
        <v>62500000</v>
      </c>
      <c r="T163" s="30">
        <f>(I-Service_Fee)/12*S163</f>
        <v>390624.99999999994</v>
      </c>
      <c r="U163" s="35">
        <f t="shared" si="53"/>
        <v>0</v>
      </c>
      <c r="V163" s="34">
        <f t="shared" si="58"/>
        <v>37500000</v>
      </c>
      <c r="W163" s="30">
        <f>(I-Service_Fee)/12*V163</f>
        <v>234374.99999999997</v>
      </c>
      <c r="X163" s="35">
        <f t="shared" si="59"/>
        <v>0</v>
      </c>
      <c r="Y163" s="32"/>
      <c r="Z163" s="32">
        <f t="shared" si="65"/>
        <v>153</v>
      </c>
      <c r="AA163" s="32">
        <f t="shared" si="60"/>
        <v>0</v>
      </c>
      <c r="AB163" s="32">
        <f t="shared" si="61"/>
        <v>976391.29620107333</v>
      </c>
      <c r="AC163" s="32">
        <f t="shared" si="62"/>
        <v>390624.99999999994</v>
      </c>
      <c r="AD163" s="32">
        <f t="shared" si="63"/>
        <v>234374.99999999997</v>
      </c>
    </row>
    <row r="164" spans="1:30" ht="15.75" thickBot="1" x14ac:dyDescent="0.3">
      <c r="A164" s="7">
        <v>154</v>
      </c>
      <c r="B164" s="14">
        <f t="shared" si="54"/>
        <v>144700898.81921577</v>
      </c>
      <c r="C164" s="19">
        <f t="shared" si="55"/>
        <v>1290934.961961553</v>
      </c>
      <c r="D164" s="14">
        <f t="shared" si="44"/>
        <v>964672.65879477188</v>
      </c>
      <c r="E164" s="15">
        <f t="shared" si="45"/>
        <v>326262.30316678109</v>
      </c>
      <c r="F164" s="17">
        <f>IF(time&lt;=30,1-(1-$F$3*time/30)^(1/12),1-(1-$F$3)^(1/12))</f>
        <v>2.5350486138366879E-3</v>
      </c>
      <c r="G164" s="16">
        <f t="shared" si="46"/>
        <v>365996.72217318567</v>
      </c>
      <c r="H164" s="14">
        <f t="shared" si="47"/>
        <v>60292.041174673242</v>
      </c>
      <c r="I164" s="15">
        <f t="shared" si="48"/>
        <v>692259.02533996676</v>
      </c>
      <c r="J164" s="14">
        <f t="shared" si="49"/>
        <v>904380.61762009864</v>
      </c>
      <c r="K164" s="21">
        <f t="shared" si="50"/>
        <v>1596639.6429600655</v>
      </c>
      <c r="M164" s="33">
        <f t="shared" si="56"/>
        <v>0</v>
      </c>
      <c r="N164" s="30">
        <f>(I-Service_Fee)/12*M164</f>
        <v>0</v>
      </c>
      <c r="O164" s="35">
        <f t="shared" si="51"/>
        <v>0</v>
      </c>
      <c r="P164" s="33">
        <f t="shared" si="64"/>
        <v>44700898.81921564</v>
      </c>
      <c r="Q164" s="30">
        <f>(I-Service_Fee)/12*P164</f>
        <v>279380.61762009771</v>
      </c>
      <c r="R164" s="34">
        <f t="shared" si="52"/>
        <v>692259.02533996676</v>
      </c>
      <c r="S164" s="33">
        <f t="shared" si="57"/>
        <v>62500000</v>
      </c>
      <c r="T164" s="30">
        <f>(I-Service_Fee)/12*S164</f>
        <v>390624.99999999994</v>
      </c>
      <c r="U164" s="35">
        <f t="shared" si="53"/>
        <v>0</v>
      </c>
      <c r="V164" s="34">
        <f t="shared" si="58"/>
        <v>37500000</v>
      </c>
      <c r="W164" s="30">
        <f>(I-Service_Fee)/12*V164</f>
        <v>234374.99999999997</v>
      </c>
      <c r="X164" s="35">
        <f t="shared" si="59"/>
        <v>0</v>
      </c>
      <c r="Y164" s="32"/>
      <c r="Z164" s="32">
        <f t="shared" si="65"/>
        <v>154</v>
      </c>
      <c r="AA164" s="32">
        <f t="shared" si="60"/>
        <v>0</v>
      </c>
      <c r="AB164" s="32">
        <f t="shared" si="61"/>
        <v>971639.64296006446</v>
      </c>
      <c r="AC164" s="32">
        <f t="shared" si="62"/>
        <v>390624.99999999994</v>
      </c>
      <c r="AD164" s="32">
        <f t="shared" si="63"/>
        <v>234374.99999999997</v>
      </c>
    </row>
    <row r="165" spans="1:30" ht="15.75" thickBot="1" x14ac:dyDescent="0.3">
      <c r="A165" s="7">
        <v>155</v>
      </c>
      <c r="B165" s="14">
        <f t="shared" si="54"/>
        <v>144008639.79387581</v>
      </c>
      <c r="C165" s="19">
        <f t="shared" si="55"/>
        <v>1287662.379075679</v>
      </c>
      <c r="D165" s="14">
        <f t="shared" si="44"/>
        <v>960057.59862583887</v>
      </c>
      <c r="E165" s="15">
        <f t="shared" si="45"/>
        <v>327604.78044984012</v>
      </c>
      <c r="F165" s="17">
        <f>IF(time&lt;=30,1-(1-$F$3*time/30)^(1/12),1-(1-$F$3)^(1/12))</f>
        <v>2.5350486138366879E-3</v>
      </c>
      <c r="G165" s="16">
        <f t="shared" si="46"/>
        <v>364238.40864540613</v>
      </c>
      <c r="H165" s="14">
        <f t="shared" si="47"/>
        <v>60003.599914114922</v>
      </c>
      <c r="I165" s="15">
        <f t="shared" si="48"/>
        <v>691843.18909524626</v>
      </c>
      <c r="J165" s="14">
        <f t="shared" si="49"/>
        <v>900053.99871172395</v>
      </c>
      <c r="K165" s="21">
        <f t="shared" si="50"/>
        <v>1591897.1878069702</v>
      </c>
      <c r="M165" s="33">
        <f t="shared" si="56"/>
        <v>0</v>
      </c>
      <c r="N165" s="30">
        <f>(I-Service_Fee)/12*M165</f>
        <v>0</v>
      </c>
      <c r="O165" s="35">
        <f t="shared" si="51"/>
        <v>0</v>
      </c>
      <c r="P165" s="33">
        <f t="shared" si="64"/>
        <v>44008639.793875672</v>
      </c>
      <c r="Q165" s="30">
        <f>(I-Service_Fee)/12*P165</f>
        <v>275053.9987117229</v>
      </c>
      <c r="R165" s="34">
        <f t="shared" si="52"/>
        <v>691843.18909524626</v>
      </c>
      <c r="S165" s="33">
        <f t="shared" si="57"/>
        <v>62500000</v>
      </c>
      <c r="T165" s="30">
        <f>(I-Service_Fee)/12*S165</f>
        <v>390624.99999999994</v>
      </c>
      <c r="U165" s="35">
        <f t="shared" si="53"/>
        <v>0</v>
      </c>
      <c r="V165" s="34">
        <f t="shared" si="58"/>
        <v>37500000</v>
      </c>
      <c r="W165" s="30">
        <f>(I-Service_Fee)/12*V165</f>
        <v>234374.99999999997</v>
      </c>
      <c r="X165" s="35">
        <f t="shared" si="59"/>
        <v>0</v>
      </c>
      <c r="Y165" s="32"/>
      <c r="Z165" s="32">
        <f t="shared" si="65"/>
        <v>155</v>
      </c>
      <c r="AA165" s="32">
        <f t="shared" si="60"/>
        <v>0</v>
      </c>
      <c r="AB165" s="32">
        <f t="shared" si="61"/>
        <v>966897.18780696916</v>
      </c>
      <c r="AC165" s="32">
        <f t="shared" si="62"/>
        <v>390624.99999999994</v>
      </c>
      <c r="AD165" s="32">
        <f t="shared" si="63"/>
        <v>234374.99999999997</v>
      </c>
    </row>
    <row r="166" spans="1:30" ht="15.75" thickBot="1" x14ac:dyDescent="0.3">
      <c r="A166" s="7">
        <v>156</v>
      </c>
      <c r="B166" s="14">
        <f t="shared" si="54"/>
        <v>143316796.60478055</v>
      </c>
      <c r="C166" s="19">
        <f t="shared" si="55"/>
        <v>1284398.0923465136</v>
      </c>
      <c r="D166" s="14">
        <f t="shared" si="44"/>
        <v>955445.31069853704</v>
      </c>
      <c r="E166" s="15">
        <f t="shared" si="45"/>
        <v>328952.7816479766</v>
      </c>
      <c r="F166" s="17">
        <f>IF(time&lt;=30,1-(1-$F$3*time/30)^(1/12),1-(1-$F$3)^(1/12))</f>
        <v>2.5350486138366879E-3</v>
      </c>
      <c r="G166" s="16">
        <f t="shared" si="46"/>
        <v>362481.13527932903</v>
      </c>
      <c r="H166" s="14">
        <f t="shared" si="47"/>
        <v>59715.331918658565</v>
      </c>
      <c r="I166" s="15">
        <f t="shared" si="48"/>
        <v>691433.91692730563</v>
      </c>
      <c r="J166" s="14">
        <f t="shared" si="49"/>
        <v>895729.97877987847</v>
      </c>
      <c r="K166" s="21">
        <f t="shared" si="50"/>
        <v>1587163.895707184</v>
      </c>
      <c r="M166" s="33">
        <f t="shared" si="56"/>
        <v>0</v>
      </c>
      <c r="N166" s="30">
        <f>(I-Service_Fee)/12*M166</f>
        <v>0</v>
      </c>
      <c r="O166" s="35">
        <f t="shared" si="51"/>
        <v>0</v>
      </c>
      <c r="P166" s="33">
        <f t="shared" si="64"/>
        <v>43316796.604780428</v>
      </c>
      <c r="Q166" s="30">
        <f>(I-Service_Fee)/12*P166</f>
        <v>270729.97877987765</v>
      </c>
      <c r="R166" s="34">
        <f t="shared" si="52"/>
        <v>691433.91692730563</v>
      </c>
      <c r="S166" s="33">
        <f t="shared" si="57"/>
        <v>62500000</v>
      </c>
      <c r="T166" s="30">
        <f>(I-Service_Fee)/12*S166</f>
        <v>390624.99999999994</v>
      </c>
      <c r="U166" s="35">
        <f t="shared" si="53"/>
        <v>0</v>
      </c>
      <c r="V166" s="34">
        <f t="shared" si="58"/>
        <v>37500000</v>
      </c>
      <c r="W166" s="30">
        <f>(I-Service_Fee)/12*V166</f>
        <v>234374.99999999997</v>
      </c>
      <c r="X166" s="35">
        <f t="shared" si="59"/>
        <v>0</v>
      </c>
      <c r="Y166" s="32"/>
      <c r="Z166" s="32">
        <f t="shared" si="65"/>
        <v>156</v>
      </c>
      <c r="AA166" s="32">
        <f t="shared" si="60"/>
        <v>0</v>
      </c>
      <c r="AB166" s="32">
        <f t="shared" si="61"/>
        <v>962163.89570718328</v>
      </c>
      <c r="AC166" s="32">
        <f t="shared" si="62"/>
        <v>390624.99999999994</v>
      </c>
      <c r="AD166" s="32">
        <f t="shared" si="63"/>
        <v>234374.99999999997</v>
      </c>
    </row>
    <row r="167" spans="1:30" ht="15.75" thickBot="1" x14ac:dyDescent="0.3">
      <c r="A167" s="7">
        <v>157</v>
      </c>
      <c r="B167" s="14">
        <f t="shared" si="54"/>
        <v>142625362.68785325</v>
      </c>
      <c r="C167" s="19">
        <f t="shared" si="55"/>
        <v>1281142.0807428963</v>
      </c>
      <c r="D167" s="14">
        <f t="shared" si="44"/>
        <v>950835.75125235505</v>
      </c>
      <c r="E167" s="15">
        <f t="shared" si="45"/>
        <v>330306.32949054125</v>
      </c>
      <c r="F167" s="17">
        <f>IF(time&lt;=30,1-(1-$F$3*time/30)^(1/12),1-(1-$F$3)^(1/12))</f>
        <v>2.5350486138366879E-3</v>
      </c>
      <c r="G167" s="16">
        <f t="shared" si="46"/>
        <v>360724.88537708076</v>
      </c>
      <c r="H167" s="14">
        <f t="shared" si="47"/>
        <v>59427.234453272191</v>
      </c>
      <c r="I167" s="15">
        <f t="shared" si="48"/>
        <v>691031.21486762201</v>
      </c>
      <c r="J167" s="14">
        <f t="shared" si="49"/>
        <v>891408.51679908286</v>
      </c>
      <c r="K167" s="21">
        <f t="shared" si="50"/>
        <v>1582439.7316667049</v>
      </c>
      <c r="M167" s="33">
        <f t="shared" si="56"/>
        <v>0</v>
      </c>
      <c r="N167" s="30">
        <f>(I-Service_Fee)/12*M167</f>
        <v>0</v>
      </c>
      <c r="O167" s="35">
        <f t="shared" si="51"/>
        <v>0</v>
      </c>
      <c r="P167" s="33">
        <f t="shared" si="64"/>
        <v>42625362.68785312</v>
      </c>
      <c r="Q167" s="30">
        <f>(I-Service_Fee)/12*P167</f>
        <v>266408.51679908199</v>
      </c>
      <c r="R167" s="34">
        <f t="shared" si="52"/>
        <v>691031.21486762201</v>
      </c>
      <c r="S167" s="33">
        <f t="shared" si="57"/>
        <v>62500000</v>
      </c>
      <c r="T167" s="30">
        <f>(I-Service_Fee)/12*S167</f>
        <v>390624.99999999994</v>
      </c>
      <c r="U167" s="35">
        <f t="shared" si="53"/>
        <v>0</v>
      </c>
      <c r="V167" s="34">
        <f t="shared" si="58"/>
        <v>37500000</v>
      </c>
      <c r="W167" s="30">
        <f>(I-Service_Fee)/12*V167</f>
        <v>234374.99999999997</v>
      </c>
      <c r="X167" s="35">
        <f t="shared" si="59"/>
        <v>0</v>
      </c>
      <c r="Y167" s="32"/>
      <c r="Z167" s="32">
        <f t="shared" si="65"/>
        <v>157</v>
      </c>
      <c r="AA167" s="32">
        <f t="shared" si="60"/>
        <v>0</v>
      </c>
      <c r="AB167" s="32">
        <f t="shared" si="61"/>
        <v>957439.73166670394</v>
      </c>
      <c r="AC167" s="32">
        <f t="shared" si="62"/>
        <v>390624.99999999994</v>
      </c>
      <c r="AD167" s="32">
        <f t="shared" si="63"/>
        <v>234374.99999999997</v>
      </c>
    </row>
    <row r="168" spans="1:30" ht="15.75" thickBot="1" x14ac:dyDescent="0.3">
      <c r="A168" s="7">
        <v>158</v>
      </c>
      <c r="B168" s="14">
        <f t="shared" si="54"/>
        <v>141934331.47298563</v>
      </c>
      <c r="C168" s="19">
        <f t="shared" si="55"/>
        <v>1277894.3232869811</v>
      </c>
      <c r="D168" s="14">
        <f t="shared" si="44"/>
        <v>946228.87648657092</v>
      </c>
      <c r="E168" s="15">
        <f t="shared" si="45"/>
        <v>331665.44680041017</v>
      </c>
      <c r="F168" s="17">
        <f>IF(time&lt;=30,1-(1-$F$3*time/30)^(1/12),1-(1-$F$3)^(1/12))</f>
        <v>2.5350486138366879E-3</v>
      </c>
      <c r="G168" s="16">
        <f t="shared" si="46"/>
        <v>358969.64222526026</v>
      </c>
      <c r="H168" s="14">
        <f t="shared" si="47"/>
        <v>59139.304780410683</v>
      </c>
      <c r="I168" s="15">
        <f t="shared" si="48"/>
        <v>690635.08902567043</v>
      </c>
      <c r="J168" s="14">
        <f t="shared" si="49"/>
        <v>887089.5717061602</v>
      </c>
      <c r="K168" s="21">
        <f t="shared" si="50"/>
        <v>1577724.6607318306</v>
      </c>
      <c r="M168" s="33">
        <f t="shared" si="56"/>
        <v>0</v>
      </c>
      <c r="N168" s="30">
        <f>(I-Service_Fee)/12*M168</f>
        <v>0</v>
      </c>
      <c r="O168" s="35">
        <f t="shared" si="51"/>
        <v>0</v>
      </c>
      <c r="P168" s="33">
        <f t="shared" si="64"/>
        <v>41934331.472985499</v>
      </c>
      <c r="Q168" s="30">
        <f>(I-Service_Fee)/12*P168</f>
        <v>262089.57170615933</v>
      </c>
      <c r="R168" s="34">
        <f t="shared" si="52"/>
        <v>690635.08902567043</v>
      </c>
      <c r="S168" s="33">
        <f t="shared" si="57"/>
        <v>62500000</v>
      </c>
      <c r="T168" s="30">
        <f>(I-Service_Fee)/12*S168</f>
        <v>390624.99999999994</v>
      </c>
      <c r="U168" s="35">
        <f t="shared" si="53"/>
        <v>0</v>
      </c>
      <c r="V168" s="34">
        <f t="shared" si="58"/>
        <v>37500000</v>
      </c>
      <c r="W168" s="30">
        <f>(I-Service_Fee)/12*V168</f>
        <v>234374.99999999997</v>
      </c>
      <c r="X168" s="35">
        <f t="shared" si="59"/>
        <v>0</v>
      </c>
      <c r="Y168" s="32"/>
      <c r="Z168" s="32">
        <f t="shared" si="65"/>
        <v>158</v>
      </c>
      <c r="AA168" s="32">
        <f t="shared" si="60"/>
        <v>0</v>
      </c>
      <c r="AB168" s="32">
        <f t="shared" si="61"/>
        <v>952724.6607318297</v>
      </c>
      <c r="AC168" s="32">
        <f t="shared" si="62"/>
        <v>390624.99999999994</v>
      </c>
      <c r="AD168" s="32">
        <f t="shared" si="63"/>
        <v>234374.99999999997</v>
      </c>
    </row>
    <row r="169" spans="1:30" ht="15.75" thickBot="1" x14ac:dyDescent="0.3">
      <c r="A169" s="7">
        <v>159</v>
      </c>
      <c r="B169" s="14">
        <f t="shared" si="54"/>
        <v>141243696.38395995</v>
      </c>
      <c r="C169" s="19">
        <f t="shared" si="55"/>
        <v>1274654.7990541023</v>
      </c>
      <c r="D169" s="14">
        <f t="shared" si="44"/>
        <v>941624.64255973301</v>
      </c>
      <c r="E169" s="15">
        <f t="shared" si="45"/>
        <v>333030.15649436926</v>
      </c>
      <c r="F169" s="17">
        <f>IF(time&lt;=30,1-(1-$F$3*time/30)^(1/12),1-(1-$F$3)^(1/12))</f>
        <v>2.5350486138366879E-3</v>
      </c>
      <c r="G169" s="16">
        <f t="shared" si="46"/>
        <v>357215.38909474079</v>
      </c>
      <c r="H169" s="14">
        <f t="shared" si="47"/>
        <v>58851.54015998332</v>
      </c>
      <c r="I169" s="15">
        <f t="shared" si="48"/>
        <v>690245.54558911012</v>
      </c>
      <c r="J169" s="14">
        <f t="shared" si="49"/>
        <v>882773.10239974968</v>
      </c>
      <c r="K169" s="21">
        <f t="shared" si="50"/>
        <v>1573018.6479888598</v>
      </c>
      <c r="M169" s="33">
        <f t="shared" si="56"/>
        <v>0</v>
      </c>
      <c r="N169" s="30">
        <f>(I-Service_Fee)/12*M169</f>
        <v>0</v>
      </c>
      <c r="O169" s="35">
        <f t="shared" si="51"/>
        <v>0</v>
      </c>
      <c r="P169" s="33">
        <f t="shared" si="64"/>
        <v>41243696.38395983</v>
      </c>
      <c r="Q169" s="30">
        <f>(I-Service_Fee)/12*P169</f>
        <v>257773.10239974892</v>
      </c>
      <c r="R169" s="34">
        <f t="shared" si="52"/>
        <v>690245.54558911012</v>
      </c>
      <c r="S169" s="33">
        <f t="shared" si="57"/>
        <v>62500000</v>
      </c>
      <c r="T169" s="30">
        <f>(I-Service_Fee)/12*S169</f>
        <v>390624.99999999994</v>
      </c>
      <c r="U169" s="35">
        <f t="shared" si="53"/>
        <v>0</v>
      </c>
      <c r="V169" s="34">
        <f t="shared" si="58"/>
        <v>37500000</v>
      </c>
      <c r="W169" s="30">
        <f>(I-Service_Fee)/12*V169</f>
        <v>234374.99999999997</v>
      </c>
      <c r="X169" s="35">
        <f t="shared" si="59"/>
        <v>0</v>
      </c>
      <c r="Y169" s="32"/>
      <c r="Z169" s="32">
        <f t="shared" si="65"/>
        <v>159</v>
      </c>
      <c r="AA169" s="32">
        <f t="shared" si="60"/>
        <v>0</v>
      </c>
      <c r="AB169" s="32">
        <f t="shared" si="61"/>
        <v>948018.6479888591</v>
      </c>
      <c r="AC169" s="32">
        <f t="shared" si="62"/>
        <v>390624.99999999994</v>
      </c>
      <c r="AD169" s="32">
        <f t="shared" si="63"/>
        <v>234374.99999999997</v>
      </c>
    </row>
    <row r="170" spans="1:30" ht="15.75" thickBot="1" x14ac:dyDescent="0.3">
      <c r="A170" s="7">
        <v>160</v>
      </c>
      <c r="B170" s="14">
        <f t="shared" si="54"/>
        <v>140553450.83837083</v>
      </c>
      <c r="C170" s="19">
        <f t="shared" si="55"/>
        <v>1271423.4871726399</v>
      </c>
      <c r="D170" s="14">
        <f t="shared" si="44"/>
        <v>937023.00558913895</v>
      </c>
      <c r="E170" s="15">
        <f t="shared" si="45"/>
        <v>334400.48158350098</v>
      </c>
      <c r="F170" s="17">
        <f>IF(time&lt;=30,1-(1-$F$3*time/30)^(1/12),1-(1-$F$3)^(1/12))</f>
        <v>2.5350486138366879E-3</v>
      </c>
      <c r="G170" s="16">
        <f t="shared" si="46"/>
        <v>355462.10924047045</v>
      </c>
      <c r="H170" s="14">
        <f t="shared" si="47"/>
        <v>58563.937849321177</v>
      </c>
      <c r="I170" s="15">
        <f t="shared" si="48"/>
        <v>689862.59082397143</v>
      </c>
      <c r="J170" s="14">
        <f t="shared" si="49"/>
        <v>878459.06773981778</v>
      </c>
      <c r="K170" s="21">
        <f t="shared" si="50"/>
        <v>1568321.6585637892</v>
      </c>
      <c r="M170" s="33">
        <f t="shared" si="56"/>
        <v>0</v>
      </c>
      <c r="N170" s="30">
        <f>(I-Service_Fee)/12*M170</f>
        <v>0</v>
      </c>
      <c r="O170" s="35">
        <f t="shared" si="51"/>
        <v>0</v>
      </c>
      <c r="P170" s="33">
        <f t="shared" si="64"/>
        <v>40553450.838370718</v>
      </c>
      <c r="Q170" s="30">
        <f>(I-Service_Fee)/12*P170</f>
        <v>253459.06773981696</v>
      </c>
      <c r="R170" s="34">
        <f t="shared" si="52"/>
        <v>689862.59082397143</v>
      </c>
      <c r="S170" s="33">
        <f t="shared" si="57"/>
        <v>62500000</v>
      </c>
      <c r="T170" s="30">
        <f>(I-Service_Fee)/12*S170</f>
        <v>390624.99999999994</v>
      </c>
      <c r="U170" s="35">
        <f t="shared" si="53"/>
        <v>0</v>
      </c>
      <c r="V170" s="34">
        <f t="shared" si="58"/>
        <v>37500000</v>
      </c>
      <c r="W170" s="30">
        <f>(I-Service_Fee)/12*V170</f>
        <v>234374.99999999997</v>
      </c>
      <c r="X170" s="35">
        <f t="shared" si="59"/>
        <v>0</v>
      </c>
      <c r="Y170" s="32"/>
      <c r="Z170" s="32">
        <f t="shared" si="65"/>
        <v>160</v>
      </c>
      <c r="AA170" s="32">
        <f t="shared" si="60"/>
        <v>0</v>
      </c>
      <c r="AB170" s="32">
        <f t="shared" si="61"/>
        <v>943321.6585637884</v>
      </c>
      <c r="AC170" s="32">
        <f t="shared" si="62"/>
        <v>390624.99999999994</v>
      </c>
      <c r="AD170" s="32">
        <f t="shared" si="63"/>
        <v>234374.99999999997</v>
      </c>
    </row>
    <row r="171" spans="1:30" ht="15.75" thickBot="1" x14ac:dyDescent="0.3">
      <c r="A171" s="7">
        <v>161</v>
      </c>
      <c r="B171" s="14">
        <f t="shared" si="54"/>
        <v>139863588.24754685</v>
      </c>
      <c r="C171" s="19">
        <f t="shared" si="55"/>
        <v>1268200.3668238835</v>
      </c>
      <c r="D171" s="14">
        <f t="shared" si="44"/>
        <v>932423.92165031238</v>
      </c>
      <c r="E171" s="15">
        <f t="shared" si="45"/>
        <v>335776.44517357112</v>
      </c>
      <c r="F171" s="17">
        <f>IF(time&lt;=30,1-(1-$F$3*time/30)^(1/12),1-(1-$F$3)^(1/12))</f>
        <v>2.5350486138366879E-3</v>
      </c>
      <c r="G171" s="16">
        <f t="shared" si="46"/>
        <v>353709.78590127267</v>
      </c>
      <c r="H171" s="14">
        <f t="shared" si="47"/>
        <v>58276.495103144523</v>
      </c>
      <c r="I171" s="15">
        <f t="shared" si="48"/>
        <v>689486.23107484379</v>
      </c>
      <c r="J171" s="14">
        <f t="shared" si="49"/>
        <v>874147.42654716782</v>
      </c>
      <c r="K171" s="21">
        <f t="shared" si="50"/>
        <v>1563633.6576220116</v>
      </c>
      <c r="M171" s="33">
        <f t="shared" si="56"/>
        <v>0</v>
      </c>
      <c r="N171" s="30">
        <f>(I-Service_Fee)/12*M171</f>
        <v>0</v>
      </c>
      <c r="O171" s="35">
        <f t="shared" si="51"/>
        <v>0</v>
      </c>
      <c r="P171" s="33">
        <f t="shared" si="64"/>
        <v>39863588.247546747</v>
      </c>
      <c r="Q171" s="30">
        <f>(I-Service_Fee)/12*P171</f>
        <v>249147.42654716715</v>
      </c>
      <c r="R171" s="34">
        <f t="shared" si="52"/>
        <v>689486.23107484379</v>
      </c>
      <c r="S171" s="33">
        <f t="shared" si="57"/>
        <v>62500000</v>
      </c>
      <c r="T171" s="30">
        <f>(I-Service_Fee)/12*S171</f>
        <v>390624.99999999994</v>
      </c>
      <c r="U171" s="35">
        <f t="shared" si="53"/>
        <v>0</v>
      </c>
      <c r="V171" s="34">
        <f t="shared" si="58"/>
        <v>37500000</v>
      </c>
      <c r="W171" s="30">
        <f>(I-Service_Fee)/12*V171</f>
        <v>234374.99999999997</v>
      </c>
      <c r="X171" s="35">
        <f t="shared" si="59"/>
        <v>0</v>
      </c>
      <c r="Y171" s="32"/>
      <c r="Z171" s="32">
        <f t="shared" si="65"/>
        <v>161</v>
      </c>
      <c r="AA171" s="32">
        <f t="shared" si="60"/>
        <v>0</v>
      </c>
      <c r="AB171" s="32">
        <f t="shared" si="61"/>
        <v>938633.65762201091</v>
      </c>
      <c r="AC171" s="32">
        <f t="shared" si="62"/>
        <v>390624.99999999994</v>
      </c>
      <c r="AD171" s="32">
        <f t="shared" si="63"/>
        <v>234374.99999999997</v>
      </c>
    </row>
    <row r="172" spans="1:30" ht="15.75" thickBot="1" x14ac:dyDescent="0.3">
      <c r="A172" s="7">
        <v>162</v>
      </c>
      <c r="B172" s="14">
        <f t="shared" si="54"/>
        <v>139174102.01647201</v>
      </c>
      <c r="C172" s="19">
        <f t="shared" si="55"/>
        <v>1264985.4172418995</v>
      </c>
      <c r="D172" s="14">
        <f t="shared" si="44"/>
        <v>927827.34677648009</v>
      </c>
      <c r="E172" s="15">
        <f t="shared" si="45"/>
        <v>337158.07046541944</v>
      </c>
      <c r="F172" s="17">
        <f>IF(time&lt;=30,1-(1-$F$3*time/30)^(1/12),1-(1-$F$3)^(1/12))</f>
        <v>2.5350486138366879E-3</v>
      </c>
      <c r="G172" s="16">
        <f t="shared" si="46"/>
        <v>351958.40229964594</v>
      </c>
      <c r="H172" s="14">
        <f t="shared" si="47"/>
        <v>57989.209173530013</v>
      </c>
      <c r="I172" s="15">
        <f t="shared" si="48"/>
        <v>689116.47276506538</v>
      </c>
      <c r="J172" s="14">
        <f t="shared" si="49"/>
        <v>869838.1376029501</v>
      </c>
      <c r="K172" s="21">
        <f t="shared" si="50"/>
        <v>1558954.6103680155</v>
      </c>
      <c r="M172" s="33">
        <f t="shared" si="56"/>
        <v>0</v>
      </c>
      <c r="N172" s="30">
        <f>(I-Service_Fee)/12*M172</f>
        <v>0</v>
      </c>
      <c r="O172" s="35">
        <f t="shared" si="51"/>
        <v>0</v>
      </c>
      <c r="P172" s="33">
        <f t="shared" si="64"/>
        <v>39174102.0164719</v>
      </c>
      <c r="Q172" s="30">
        <f>(I-Service_Fee)/12*P172</f>
        <v>244838.13760294934</v>
      </c>
      <c r="R172" s="34">
        <f t="shared" si="52"/>
        <v>689116.47276506538</v>
      </c>
      <c r="S172" s="33">
        <f t="shared" si="57"/>
        <v>62500000</v>
      </c>
      <c r="T172" s="30">
        <f>(I-Service_Fee)/12*S172</f>
        <v>390624.99999999994</v>
      </c>
      <c r="U172" s="35">
        <f t="shared" si="53"/>
        <v>0</v>
      </c>
      <c r="V172" s="34">
        <f t="shared" si="58"/>
        <v>37500000</v>
      </c>
      <c r="W172" s="30">
        <f>(I-Service_Fee)/12*V172</f>
        <v>234374.99999999997</v>
      </c>
      <c r="X172" s="35">
        <f t="shared" si="59"/>
        <v>0</v>
      </c>
      <c r="Y172" s="32"/>
      <c r="Z172" s="32">
        <f t="shared" si="65"/>
        <v>162</v>
      </c>
      <c r="AA172" s="32">
        <f t="shared" si="60"/>
        <v>0</v>
      </c>
      <c r="AB172" s="32">
        <f t="shared" si="61"/>
        <v>933954.61036801478</v>
      </c>
      <c r="AC172" s="32">
        <f t="shared" si="62"/>
        <v>390624.99999999994</v>
      </c>
      <c r="AD172" s="32">
        <f t="shared" si="63"/>
        <v>234374.99999999997</v>
      </c>
    </row>
    <row r="173" spans="1:30" ht="15.75" thickBot="1" x14ac:dyDescent="0.3">
      <c r="A173" s="7">
        <v>163</v>
      </c>
      <c r="B173" s="14">
        <f t="shared" si="54"/>
        <v>138484985.54370695</v>
      </c>
      <c r="C173" s="19">
        <f t="shared" si="55"/>
        <v>1261778.6177133969</v>
      </c>
      <c r="D173" s="14">
        <f t="shared" si="44"/>
        <v>923233.23695804644</v>
      </c>
      <c r="E173" s="15">
        <f t="shared" si="45"/>
        <v>338545.38075535046</v>
      </c>
      <c r="F173" s="17">
        <f>IF(time&lt;=30,1-(1-$F$3*time/30)^(1/12),1-(1-$F$3)^(1/12))</f>
        <v>2.5350486138366879E-3</v>
      </c>
      <c r="G173" s="16">
        <f t="shared" si="46"/>
        <v>350207.94164156338</v>
      </c>
      <c r="H173" s="14">
        <f t="shared" si="47"/>
        <v>57702.077309877903</v>
      </c>
      <c r="I173" s="15">
        <f t="shared" si="48"/>
        <v>688753.32239691378</v>
      </c>
      <c r="J173" s="14">
        <f t="shared" si="49"/>
        <v>865531.1596481686</v>
      </c>
      <c r="K173" s="21">
        <f t="shared" si="50"/>
        <v>1554284.4820450824</v>
      </c>
      <c r="M173" s="33">
        <f t="shared" si="56"/>
        <v>0</v>
      </c>
      <c r="N173" s="30">
        <f>(I-Service_Fee)/12*M173</f>
        <v>0</v>
      </c>
      <c r="O173" s="35">
        <f t="shared" si="51"/>
        <v>0</v>
      </c>
      <c r="P173" s="33">
        <f t="shared" si="64"/>
        <v>38484985.543706834</v>
      </c>
      <c r="Q173" s="30">
        <f>(I-Service_Fee)/12*P173</f>
        <v>240531.1596481677</v>
      </c>
      <c r="R173" s="34">
        <f t="shared" si="52"/>
        <v>688753.32239691378</v>
      </c>
      <c r="S173" s="33">
        <f t="shared" si="57"/>
        <v>62500000</v>
      </c>
      <c r="T173" s="30">
        <f>(I-Service_Fee)/12*S173</f>
        <v>390624.99999999994</v>
      </c>
      <c r="U173" s="35">
        <f t="shared" si="53"/>
        <v>0</v>
      </c>
      <c r="V173" s="34">
        <f t="shared" si="58"/>
        <v>37500000</v>
      </c>
      <c r="W173" s="30">
        <f>(I-Service_Fee)/12*V173</f>
        <v>234374.99999999997</v>
      </c>
      <c r="X173" s="35">
        <f t="shared" si="59"/>
        <v>0</v>
      </c>
      <c r="Y173" s="32"/>
      <c r="Z173" s="32">
        <f t="shared" si="65"/>
        <v>163</v>
      </c>
      <c r="AA173" s="32">
        <f t="shared" si="60"/>
        <v>0</v>
      </c>
      <c r="AB173" s="32">
        <f t="shared" si="61"/>
        <v>929284.48204508144</v>
      </c>
      <c r="AC173" s="32">
        <f t="shared" si="62"/>
        <v>390624.99999999994</v>
      </c>
      <c r="AD173" s="32">
        <f t="shared" si="63"/>
        <v>234374.99999999997</v>
      </c>
    </row>
    <row r="174" spans="1:30" ht="15.75" thickBot="1" x14ac:dyDescent="0.3">
      <c r="A174" s="7">
        <v>164</v>
      </c>
      <c r="B174" s="14">
        <f t="shared" si="54"/>
        <v>137796232.22131005</v>
      </c>
      <c r="C174" s="19">
        <f t="shared" si="55"/>
        <v>1258579.9475775938</v>
      </c>
      <c r="D174" s="14">
        <f t="shared" si="44"/>
        <v>918641.54814206704</v>
      </c>
      <c r="E174" s="15">
        <f t="shared" si="45"/>
        <v>339938.39943552681</v>
      </c>
      <c r="F174" s="17">
        <f>IF(time&lt;=30,1-(1-$F$3*time/30)^(1/12),1-(1-$F$3)^(1/12))</f>
        <v>2.5350486138366879E-3</v>
      </c>
      <c r="G174" s="16">
        <f t="shared" si="46"/>
        <v>348458.38711627154</v>
      </c>
      <c r="H174" s="14">
        <f t="shared" si="47"/>
        <v>57415.09675887919</v>
      </c>
      <c r="I174" s="15">
        <f t="shared" si="48"/>
        <v>688396.78655179834</v>
      </c>
      <c r="J174" s="14">
        <f t="shared" si="49"/>
        <v>861226.4513831879</v>
      </c>
      <c r="K174" s="21">
        <f t="shared" si="50"/>
        <v>1549623.2379349861</v>
      </c>
      <c r="M174" s="33">
        <f t="shared" si="56"/>
        <v>0</v>
      </c>
      <c r="N174" s="30">
        <f>(I-Service_Fee)/12*M174</f>
        <v>0</v>
      </c>
      <c r="O174" s="35">
        <f t="shared" si="51"/>
        <v>0</v>
      </c>
      <c r="P174" s="33">
        <f t="shared" si="64"/>
        <v>37796232.221309923</v>
      </c>
      <c r="Q174" s="30">
        <f>(I-Service_Fee)/12*P174</f>
        <v>236226.451383187</v>
      </c>
      <c r="R174" s="34">
        <f t="shared" si="52"/>
        <v>688396.78655179834</v>
      </c>
      <c r="S174" s="33">
        <f t="shared" si="57"/>
        <v>62500000</v>
      </c>
      <c r="T174" s="30">
        <f>(I-Service_Fee)/12*S174</f>
        <v>390624.99999999994</v>
      </c>
      <c r="U174" s="35">
        <f t="shared" si="53"/>
        <v>0</v>
      </c>
      <c r="V174" s="34">
        <f t="shared" si="58"/>
        <v>37500000</v>
      </c>
      <c r="W174" s="30">
        <f>(I-Service_Fee)/12*V174</f>
        <v>234374.99999999997</v>
      </c>
      <c r="X174" s="35">
        <f t="shared" si="59"/>
        <v>0</v>
      </c>
      <c r="Y174" s="32"/>
      <c r="Z174" s="32">
        <f t="shared" si="65"/>
        <v>164</v>
      </c>
      <c r="AA174" s="32">
        <f t="shared" si="60"/>
        <v>0</v>
      </c>
      <c r="AB174" s="32">
        <f t="shared" si="61"/>
        <v>924623.23793498531</v>
      </c>
      <c r="AC174" s="32">
        <f t="shared" si="62"/>
        <v>390624.99999999994</v>
      </c>
      <c r="AD174" s="32">
        <f t="shared" si="63"/>
        <v>234374.99999999997</v>
      </c>
    </row>
    <row r="175" spans="1:30" ht="15.75" thickBot="1" x14ac:dyDescent="0.3">
      <c r="A175" s="7">
        <v>165</v>
      </c>
      <c r="B175" s="14">
        <f t="shared" si="54"/>
        <v>137107835.43475825</v>
      </c>
      <c r="C175" s="19">
        <f t="shared" si="55"/>
        <v>1255389.3862260848</v>
      </c>
      <c r="D175" s="14">
        <f t="shared" si="44"/>
        <v>914052.2362317217</v>
      </c>
      <c r="E175" s="15">
        <f t="shared" si="45"/>
        <v>341337.14999436308</v>
      </c>
      <c r="F175" s="17">
        <f>IF(time&lt;=30,1-(1-$F$3*time/30)^(1/12),1-(1-$F$3)^(1/12))</f>
        <v>2.5350486138366879E-3</v>
      </c>
      <c r="G175" s="16">
        <f t="shared" si="46"/>
        <v>346709.72189608839</v>
      </c>
      <c r="H175" s="14">
        <f t="shared" si="47"/>
        <v>57128.264764482599</v>
      </c>
      <c r="I175" s="15">
        <f t="shared" si="48"/>
        <v>688046.87189045153</v>
      </c>
      <c r="J175" s="14">
        <f t="shared" si="49"/>
        <v>856923.97146723908</v>
      </c>
      <c r="K175" s="21">
        <f t="shared" si="50"/>
        <v>1544970.8433576906</v>
      </c>
      <c r="M175" s="33">
        <f t="shared" si="56"/>
        <v>0</v>
      </c>
      <c r="N175" s="30">
        <f>(I-Service_Fee)/12*M175</f>
        <v>0</v>
      </c>
      <c r="O175" s="35">
        <f t="shared" si="51"/>
        <v>0</v>
      </c>
      <c r="P175" s="33">
        <f t="shared" si="64"/>
        <v>37107835.434758127</v>
      </c>
      <c r="Q175" s="30">
        <f>(I-Service_Fee)/12*P175</f>
        <v>231923.97146723827</v>
      </c>
      <c r="R175" s="34">
        <f t="shared" si="52"/>
        <v>688046.87189045153</v>
      </c>
      <c r="S175" s="33">
        <f t="shared" si="57"/>
        <v>62500000</v>
      </c>
      <c r="T175" s="30">
        <f>(I-Service_Fee)/12*S175</f>
        <v>390624.99999999994</v>
      </c>
      <c r="U175" s="35">
        <f t="shared" si="53"/>
        <v>0</v>
      </c>
      <c r="V175" s="34">
        <f t="shared" si="58"/>
        <v>37500000</v>
      </c>
      <c r="W175" s="30">
        <f>(I-Service_Fee)/12*V175</f>
        <v>234374.99999999997</v>
      </c>
      <c r="X175" s="35">
        <f t="shared" si="59"/>
        <v>0</v>
      </c>
      <c r="Y175" s="32"/>
      <c r="Z175" s="32">
        <f t="shared" si="65"/>
        <v>165</v>
      </c>
      <c r="AA175" s="32">
        <f t="shared" si="60"/>
        <v>0</v>
      </c>
      <c r="AB175" s="32">
        <f t="shared" si="61"/>
        <v>919970.8433576898</v>
      </c>
      <c r="AC175" s="32">
        <f t="shared" si="62"/>
        <v>390624.99999999994</v>
      </c>
      <c r="AD175" s="32">
        <f t="shared" si="63"/>
        <v>234374.99999999997</v>
      </c>
    </row>
    <row r="176" spans="1:30" ht="15.75" thickBot="1" x14ac:dyDescent="0.3">
      <c r="A176" s="7">
        <v>166</v>
      </c>
      <c r="B176" s="14">
        <f t="shared" si="54"/>
        <v>136419788.56286779</v>
      </c>
      <c r="C176" s="19">
        <f t="shared" si="55"/>
        <v>1252206.9131027067</v>
      </c>
      <c r="D176" s="14">
        <f t="shared" si="44"/>
        <v>909465.25708578539</v>
      </c>
      <c r="E176" s="15">
        <f t="shared" si="45"/>
        <v>342741.65601692128</v>
      </c>
      <c r="F176" s="17">
        <f>IF(time&lt;=30,1-(1-$F$3*time/30)^(1/12),1-(1-$F$3)^(1/12))</f>
        <v>2.5350486138366879E-3</v>
      </c>
      <c r="G176" s="16">
        <f t="shared" si="46"/>
        <v>344961.92913620226</v>
      </c>
      <c r="H176" s="14">
        <f t="shared" si="47"/>
        <v>56841.578567861579</v>
      </c>
      <c r="I176" s="15">
        <f t="shared" si="48"/>
        <v>687703.5851531236</v>
      </c>
      <c r="J176" s="14">
        <f t="shared" si="49"/>
        <v>852623.67851792381</v>
      </c>
      <c r="K176" s="21">
        <f t="shared" si="50"/>
        <v>1540327.2636710475</v>
      </c>
      <c r="M176" s="33">
        <f t="shared" si="56"/>
        <v>0</v>
      </c>
      <c r="N176" s="30">
        <f>(I-Service_Fee)/12*M176</f>
        <v>0</v>
      </c>
      <c r="O176" s="35">
        <f t="shared" si="51"/>
        <v>0</v>
      </c>
      <c r="P176" s="33">
        <f t="shared" si="64"/>
        <v>36419788.562867679</v>
      </c>
      <c r="Q176" s="30">
        <f>(I-Service_Fee)/12*P176</f>
        <v>227623.67851792296</v>
      </c>
      <c r="R176" s="34">
        <f t="shared" si="52"/>
        <v>687703.5851531236</v>
      </c>
      <c r="S176" s="33">
        <f t="shared" si="57"/>
        <v>62500000</v>
      </c>
      <c r="T176" s="30">
        <f>(I-Service_Fee)/12*S176</f>
        <v>390624.99999999994</v>
      </c>
      <c r="U176" s="35">
        <f t="shared" si="53"/>
        <v>0</v>
      </c>
      <c r="V176" s="34">
        <f t="shared" si="58"/>
        <v>37500000</v>
      </c>
      <c r="W176" s="30">
        <f>(I-Service_Fee)/12*V176</f>
        <v>234374.99999999997</v>
      </c>
      <c r="X176" s="35">
        <f t="shared" si="59"/>
        <v>0</v>
      </c>
      <c r="Y176" s="32"/>
      <c r="Z176" s="32">
        <f t="shared" si="65"/>
        <v>166</v>
      </c>
      <c r="AA176" s="32">
        <f t="shared" si="60"/>
        <v>0</v>
      </c>
      <c r="AB176" s="32">
        <f t="shared" si="61"/>
        <v>915327.26367104659</v>
      </c>
      <c r="AC176" s="32">
        <f t="shared" si="62"/>
        <v>390624.99999999994</v>
      </c>
      <c r="AD176" s="32">
        <f t="shared" si="63"/>
        <v>234374.99999999997</v>
      </c>
    </row>
    <row r="177" spans="1:30" ht="15.75" thickBot="1" x14ac:dyDescent="0.3">
      <c r="A177" s="7">
        <v>167</v>
      </c>
      <c r="B177" s="14">
        <f t="shared" si="54"/>
        <v>135732084.97771466</v>
      </c>
      <c r="C177" s="19">
        <f t="shared" si="55"/>
        <v>1249032.5077034091</v>
      </c>
      <c r="D177" s="14">
        <f t="shared" si="44"/>
        <v>904880.56651809777</v>
      </c>
      <c r="E177" s="15">
        <f t="shared" si="45"/>
        <v>344151.9411853113</v>
      </c>
      <c r="F177" s="17">
        <f>IF(time&lt;=30,1-(1-$F$3*time/30)^(1/12),1-(1-$F$3)^(1/12))</f>
        <v>2.5350486138366879E-3</v>
      </c>
      <c r="G177" s="16">
        <f t="shared" si="46"/>
        <v>343214.99197446799</v>
      </c>
      <c r="H177" s="14">
        <f t="shared" si="47"/>
        <v>56555.03540738111</v>
      </c>
      <c r="I177" s="15">
        <f t="shared" si="48"/>
        <v>687366.93315977929</v>
      </c>
      <c r="J177" s="14">
        <f t="shared" si="49"/>
        <v>848325.53111071663</v>
      </c>
      <c r="K177" s="21">
        <f t="shared" si="50"/>
        <v>1535692.4642704958</v>
      </c>
      <c r="M177" s="33">
        <f t="shared" si="56"/>
        <v>0</v>
      </c>
      <c r="N177" s="30">
        <f>(I-Service_Fee)/12*M177</f>
        <v>0</v>
      </c>
      <c r="O177" s="35">
        <f t="shared" si="51"/>
        <v>0</v>
      </c>
      <c r="P177" s="33">
        <f t="shared" si="64"/>
        <v>35732084.977714553</v>
      </c>
      <c r="Q177" s="30">
        <f>(I-Service_Fee)/12*P177</f>
        <v>223325.53111071594</v>
      </c>
      <c r="R177" s="34">
        <f t="shared" si="52"/>
        <v>687366.93315977929</v>
      </c>
      <c r="S177" s="33">
        <f t="shared" si="57"/>
        <v>62500000</v>
      </c>
      <c r="T177" s="30">
        <f>(I-Service_Fee)/12*S177</f>
        <v>390624.99999999994</v>
      </c>
      <c r="U177" s="35">
        <f t="shared" si="53"/>
        <v>0</v>
      </c>
      <c r="V177" s="34">
        <f t="shared" si="58"/>
        <v>37500000</v>
      </c>
      <c r="W177" s="30">
        <f>(I-Service_Fee)/12*V177</f>
        <v>234374.99999999997</v>
      </c>
      <c r="X177" s="35">
        <f t="shared" si="59"/>
        <v>0</v>
      </c>
      <c r="Y177" s="32"/>
      <c r="Z177" s="32">
        <f t="shared" si="65"/>
        <v>167</v>
      </c>
      <c r="AA177" s="32">
        <f t="shared" si="60"/>
        <v>0</v>
      </c>
      <c r="AB177" s="32">
        <f t="shared" si="61"/>
        <v>910692.46427049523</v>
      </c>
      <c r="AC177" s="32">
        <f t="shared" si="62"/>
        <v>390624.99999999994</v>
      </c>
      <c r="AD177" s="32">
        <f t="shared" si="63"/>
        <v>234374.99999999997</v>
      </c>
    </row>
    <row r="178" spans="1:30" ht="15.75" thickBot="1" x14ac:dyDescent="0.3">
      <c r="A178" s="7">
        <v>168</v>
      </c>
      <c r="B178" s="14">
        <f t="shared" si="54"/>
        <v>135044718.04455489</v>
      </c>
      <c r="C178" s="19">
        <f t="shared" si="55"/>
        <v>1245866.1495761187</v>
      </c>
      <c r="D178" s="14">
        <f t="shared" si="44"/>
        <v>900298.12029703264</v>
      </c>
      <c r="E178" s="15">
        <f t="shared" si="45"/>
        <v>345568.02927908604</v>
      </c>
      <c r="F178" s="17">
        <f>IF(time&lt;=30,1-(1-$F$3*time/30)^(1/12),1-(1-$F$3)^(1/12))</f>
        <v>2.5350486138366879E-3</v>
      </c>
      <c r="G178" s="16">
        <f t="shared" si="46"/>
        <v>341468.89353120502</v>
      </c>
      <c r="H178" s="14">
        <f t="shared" si="47"/>
        <v>56268.632518564533</v>
      </c>
      <c r="I178" s="15">
        <f t="shared" si="48"/>
        <v>687036.92281029106</v>
      </c>
      <c r="J178" s="14">
        <f t="shared" si="49"/>
        <v>844029.48777846806</v>
      </c>
      <c r="K178" s="21">
        <f t="shared" si="50"/>
        <v>1531066.410588759</v>
      </c>
      <c r="M178" s="33">
        <f t="shared" si="56"/>
        <v>0</v>
      </c>
      <c r="N178" s="30">
        <f>(I-Service_Fee)/12*M178</f>
        <v>0</v>
      </c>
      <c r="O178" s="35">
        <f t="shared" si="51"/>
        <v>0</v>
      </c>
      <c r="P178" s="33">
        <f t="shared" si="64"/>
        <v>35044718.044554777</v>
      </c>
      <c r="Q178" s="30">
        <f>(I-Service_Fee)/12*P178</f>
        <v>219029.48777846733</v>
      </c>
      <c r="R178" s="34">
        <f t="shared" si="52"/>
        <v>687036.92281029106</v>
      </c>
      <c r="S178" s="33">
        <f t="shared" si="57"/>
        <v>62500000</v>
      </c>
      <c r="T178" s="30">
        <f>(I-Service_Fee)/12*S178</f>
        <v>390624.99999999994</v>
      </c>
      <c r="U178" s="35">
        <f t="shared" si="53"/>
        <v>0</v>
      </c>
      <c r="V178" s="34">
        <f t="shared" si="58"/>
        <v>37500000</v>
      </c>
      <c r="W178" s="30">
        <f>(I-Service_Fee)/12*V178</f>
        <v>234374.99999999997</v>
      </c>
      <c r="X178" s="35">
        <f t="shared" si="59"/>
        <v>0</v>
      </c>
      <c r="Y178" s="32"/>
      <c r="Z178" s="32">
        <f t="shared" si="65"/>
        <v>168</v>
      </c>
      <c r="AA178" s="32">
        <f t="shared" si="60"/>
        <v>0</v>
      </c>
      <c r="AB178" s="32">
        <f t="shared" si="61"/>
        <v>906066.41058875842</v>
      </c>
      <c r="AC178" s="32">
        <f t="shared" si="62"/>
        <v>390624.99999999994</v>
      </c>
      <c r="AD178" s="32">
        <f t="shared" si="63"/>
        <v>234374.99999999997</v>
      </c>
    </row>
    <row r="179" spans="1:30" ht="15.75" thickBot="1" x14ac:dyDescent="0.3">
      <c r="A179" s="7">
        <v>169</v>
      </c>
      <c r="B179" s="14">
        <f t="shared" si="54"/>
        <v>134357681.1217446</v>
      </c>
      <c r="C179" s="19">
        <f t="shared" si="55"/>
        <v>1242707.8183206096</v>
      </c>
      <c r="D179" s="14">
        <f t="shared" si="44"/>
        <v>895717.87414496404</v>
      </c>
      <c r="E179" s="15">
        <f t="shared" si="45"/>
        <v>346989.94417564559</v>
      </c>
      <c r="F179" s="17">
        <f>IF(time&lt;=30,1-(1-$F$3*time/30)^(1/12),1-(1-$F$3)^(1/12))</f>
        <v>2.5350486138366879E-3</v>
      </c>
      <c r="G179" s="16">
        <f t="shared" si="46"/>
        <v>339723.61690899264</v>
      </c>
      <c r="H179" s="14">
        <f t="shared" si="47"/>
        <v>55982.367134060252</v>
      </c>
      <c r="I179" s="15">
        <f t="shared" si="48"/>
        <v>686713.56108463823</v>
      </c>
      <c r="J179" s="14">
        <f t="shared" si="49"/>
        <v>839735.50701090379</v>
      </c>
      <c r="K179" s="21">
        <f t="shared" si="50"/>
        <v>1526449.068095542</v>
      </c>
      <c r="M179" s="33">
        <f t="shared" si="56"/>
        <v>0</v>
      </c>
      <c r="N179" s="30">
        <f>(I-Service_Fee)/12*M179</f>
        <v>0</v>
      </c>
      <c r="O179" s="35">
        <f t="shared" si="51"/>
        <v>0</v>
      </c>
      <c r="P179" s="33">
        <f t="shared" si="64"/>
        <v>34357681.121744484</v>
      </c>
      <c r="Q179" s="30">
        <f>(I-Service_Fee)/12*P179</f>
        <v>214735.50701090301</v>
      </c>
      <c r="R179" s="34">
        <f t="shared" si="52"/>
        <v>686713.56108463823</v>
      </c>
      <c r="S179" s="33">
        <f t="shared" si="57"/>
        <v>62500000</v>
      </c>
      <c r="T179" s="30">
        <f>(I-Service_Fee)/12*S179</f>
        <v>390624.99999999994</v>
      </c>
      <c r="U179" s="35">
        <f t="shared" si="53"/>
        <v>0</v>
      </c>
      <c r="V179" s="34">
        <f t="shared" si="58"/>
        <v>37500000</v>
      </c>
      <c r="W179" s="30">
        <f>(I-Service_Fee)/12*V179</f>
        <v>234374.99999999997</v>
      </c>
      <c r="X179" s="35">
        <f t="shared" si="59"/>
        <v>0</v>
      </c>
      <c r="Y179" s="32"/>
      <c r="Z179" s="32">
        <f t="shared" si="65"/>
        <v>169</v>
      </c>
      <c r="AA179" s="32">
        <f t="shared" si="60"/>
        <v>0</v>
      </c>
      <c r="AB179" s="32">
        <f t="shared" si="61"/>
        <v>901449.06809554121</v>
      </c>
      <c r="AC179" s="32">
        <f t="shared" si="62"/>
        <v>390624.99999999994</v>
      </c>
      <c r="AD179" s="32">
        <f t="shared" si="63"/>
        <v>234374.99999999997</v>
      </c>
    </row>
    <row r="180" spans="1:30" ht="15.75" thickBot="1" x14ac:dyDescent="0.3">
      <c r="A180" s="7">
        <v>170</v>
      </c>
      <c r="B180" s="14">
        <f t="shared" si="54"/>
        <v>133670967.56065996</v>
      </c>
      <c r="C180" s="19">
        <f t="shared" si="55"/>
        <v>1239557.4935883719</v>
      </c>
      <c r="D180" s="14">
        <f t="shared" si="44"/>
        <v>891139.78373773315</v>
      </c>
      <c r="E180" s="15">
        <f t="shared" si="45"/>
        <v>348417.70985063876</v>
      </c>
      <c r="F180" s="17">
        <f>IF(time&lt;=30,1-(1-$F$3*time/30)^(1/12),1-(1-$F$3)^(1/12))</f>
        <v>2.5350486138366879E-3</v>
      </c>
      <c r="G180" s="16">
        <f t="shared" si="46"/>
        <v>337979.14519246691</v>
      </c>
      <c r="H180" s="14">
        <f t="shared" si="47"/>
        <v>55696.236483608314</v>
      </c>
      <c r="I180" s="15">
        <f t="shared" si="48"/>
        <v>686396.85504310566</v>
      </c>
      <c r="J180" s="14">
        <f t="shared" si="49"/>
        <v>835443.54725412489</v>
      </c>
      <c r="K180" s="21">
        <f t="shared" si="50"/>
        <v>1521840.4022972304</v>
      </c>
      <c r="M180" s="33">
        <f t="shared" si="56"/>
        <v>0</v>
      </c>
      <c r="N180" s="30">
        <f>(I-Service_Fee)/12*M180</f>
        <v>0</v>
      </c>
      <c r="O180" s="35">
        <f t="shared" si="51"/>
        <v>0</v>
      </c>
      <c r="P180" s="33">
        <f t="shared" si="64"/>
        <v>33670967.560659848</v>
      </c>
      <c r="Q180" s="30">
        <f>(I-Service_Fee)/12*P180</f>
        <v>210443.54725412405</v>
      </c>
      <c r="R180" s="34">
        <f t="shared" si="52"/>
        <v>686396.85504310566</v>
      </c>
      <c r="S180" s="33">
        <f t="shared" si="57"/>
        <v>62500000</v>
      </c>
      <c r="T180" s="30">
        <f>(I-Service_Fee)/12*S180</f>
        <v>390624.99999999994</v>
      </c>
      <c r="U180" s="35">
        <f t="shared" si="53"/>
        <v>0</v>
      </c>
      <c r="V180" s="34">
        <f t="shared" si="58"/>
        <v>37500000</v>
      </c>
      <c r="W180" s="30">
        <f>(I-Service_Fee)/12*V180</f>
        <v>234374.99999999997</v>
      </c>
      <c r="X180" s="35">
        <f t="shared" si="59"/>
        <v>0</v>
      </c>
      <c r="Y180" s="32"/>
      <c r="Z180" s="32">
        <f t="shared" si="65"/>
        <v>170</v>
      </c>
      <c r="AA180" s="32">
        <f t="shared" si="60"/>
        <v>0</v>
      </c>
      <c r="AB180" s="32">
        <f t="shared" si="61"/>
        <v>896840.40229722974</v>
      </c>
      <c r="AC180" s="32">
        <f t="shared" si="62"/>
        <v>390624.99999999994</v>
      </c>
      <c r="AD180" s="32">
        <f t="shared" si="63"/>
        <v>234374.99999999997</v>
      </c>
    </row>
    <row r="181" spans="1:30" ht="15.75" thickBot="1" x14ac:dyDescent="0.3">
      <c r="A181" s="7">
        <v>171</v>
      </c>
      <c r="B181" s="14">
        <f t="shared" si="54"/>
        <v>132984570.70561686</v>
      </c>
      <c r="C181" s="19">
        <f t="shared" si="55"/>
        <v>1236415.1550824798</v>
      </c>
      <c r="D181" s="14">
        <f t="shared" si="44"/>
        <v>886563.80470411247</v>
      </c>
      <c r="E181" s="15">
        <f t="shared" si="45"/>
        <v>349851.35037836735</v>
      </c>
      <c r="F181" s="17">
        <f>IF(time&lt;=30,1-(1-$F$3*time/30)^(1/12),1-(1-$F$3)^(1/12))</f>
        <v>2.5350486138366879E-3</v>
      </c>
      <c r="G181" s="16">
        <f t="shared" si="46"/>
        <v>336235.46144811547</v>
      </c>
      <c r="H181" s="14">
        <f t="shared" si="47"/>
        <v>55410.237794007029</v>
      </c>
      <c r="I181" s="15">
        <f t="shared" si="48"/>
        <v>686086.81182648288</v>
      </c>
      <c r="J181" s="14">
        <f t="shared" si="49"/>
        <v>831153.56691010541</v>
      </c>
      <c r="K181" s="21">
        <f t="shared" si="50"/>
        <v>1517240.3787365882</v>
      </c>
      <c r="M181" s="33">
        <f t="shared" si="56"/>
        <v>0</v>
      </c>
      <c r="N181" s="30">
        <f>(I-Service_Fee)/12*M181</f>
        <v>0</v>
      </c>
      <c r="O181" s="35">
        <f t="shared" si="51"/>
        <v>0</v>
      </c>
      <c r="P181" s="33">
        <f t="shared" si="64"/>
        <v>32984570.705616742</v>
      </c>
      <c r="Q181" s="30">
        <f>(I-Service_Fee)/12*P181</f>
        <v>206153.56691010462</v>
      </c>
      <c r="R181" s="34">
        <f t="shared" si="52"/>
        <v>686086.81182648288</v>
      </c>
      <c r="S181" s="33">
        <f t="shared" si="57"/>
        <v>62500000</v>
      </c>
      <c r="T181" s="30">
        <f>(I-Service_Fee)/12*S181</f>
        <v>390624.99999999994</v>
      </c>
      <c r="U181" s="35">
        <f t="shared" si="53"/>
        <v>0</v>
      </c>
      <c r="V181" s="34">
        <f t="shared" si="58"/>
        <v>37500000</v>
      </c>
      <c r="W181" s="30">
        <f>(I-Service_Fee)/12*V181</f>
        <v>234374.99999999997</v>
      </c>
      <c r="X181" s="35">
        <f t="shared" si="59"/>
        <v>0</v>
      </c>
      <c r="Y181" s="32"/>
      <c r="Z181" s="32">
        <f t="shared" si="65"/>
        <v>171</v>
      </c>
      <c r="AA181" s="32">
        <f t="shared" si="60"/>
        <v>0</v>
      </c>
      <c r="AB181" s="32">
        <f t="shared" si="61"/>
        <v>892240.37873658747</v>
      </c>
      <c r="AC181" s="32">
        <f t="shared" si="62"/>
        <v>390624.99999999994</v>
      </c>
      <c r="AD181" s="32">
        <f t="shared" si="63"/>
        <v>234374.99999999997</v>
      </c>
    </row>
    <row r="182" spans="1:30" ht="15.75" thickBot="1" x14ac:dyDescent="0.3">
      <c r="A182" s="7">
        <v>172</v>
      </c>
      <c r="B182" s="14">
        <f t="shared" si="54"/>
        <v>132298483.89379038</v>
      </c>
      <c r="C182" s="19">
        <f t="shared" si="55"/>
        <v>1233280.7825574616</v>
      </c>
      <c r="D182" s="14">
        <f t="shared" si="44"/>
        <v>881989.89262526925</v>
      </c>
      <c r="E182" s="15">
        <f t="shared" si="45"/>
        <v>351290.8899321924</v>
      </c>
      <c r="F182" s="17">
        <f>IF(time&lt;=30,1-(1-$F$3*time/30)^(1/12),1-(1-$F$3)^(1/12))</f>
        <v>2.5350486138366879E-3</v>
      </c>
      <c r="G182" s="16">
        <f t="shared" si="46"/>
        <v>334492.54872407264</v>
      </c>
      <c r="H182" s="14">
        <f t="shared" si="47"/>
        <v>55124.368289079321</v>
      </c>
      <c r="I182" s="15">
        <f t="shared" si="48"/>
        <v>685783.43865626503</v>
      </c>
      <c r="J182" s="14">
        <f t="shared" si="49"/>
        <v>826865.52433618996</v>
      </c>
      <c r="K182" s="21">
        <f t="shared" si="50"/>
        <v>1512648.9629924549</v>
      </c>
      <c r="M182" s="33">
        <f t="shared" si="56"/>
        <v>0</v>
      </c>
      <c r="N182" s="30">
        <f>(I-Service_Fee)/12*M182</f>
        <v>0</v>
      </c>
      <c r="O182" s="35">
        <f t="shared" si="51"/>
        <v>0</v>
      </c>
      <c r="P182" s="33">
        <f t="shared" si="64"/>
        <v>32298483.89379026</v>
      </c>
      <c r="Q182" s="30">
        <f>(I-Service_Fee)/12*P182</f>
        <v>201865.52433618912</v>
      </c>
      <c r="R182" s="34">
        <f t="shared" si="52"/>
        <v>685783.43865626503</v>
      </c>
      <c r="S182" s="33">
        <f t="shared" si="57"/>
        <v>62500000</v>
      </c>
      <c r="T182" s="30">
        <f>(I-Service_Fee)/12*S182</f>
        <v>390624.99999999994</v>
      </c>
      <c r="U182" s="35">
        <f t="shared" si="53"/>
        <v>0</v>
      </c>
      <c r="V182" s="34">
        <f t="shared" si="58"/>
        <v>37500000</v>
      </c>
      <c r="W182" s="30">
        <f>(I-Service_Fee)/12*V182</f>
        <v>234374.99999999997</v>
      </c>
      <c r="X182" s="35">
        <f t="shared" si="59"/>
        <v>0</v>
      </c>
      <c r="Y182" s="32"/>
      <c r="Z182" s="32">
        <f t="shared" si="65"/>
        <v>172</v>
      </c>
      <c r="AA182" s="32">
        <f t="shared" si="60"/>
        <v>0</v>
      </c>
      <c r="AB182" s="32">
        <f t="shared" si="61"/>
        <v>887648.96299245418</v>
      </c>
      <c r="AC182" s="32">
        <f t="shared" si="62"/>
        <v>390624.99999999994</v>
      </c>
      <c r="AD182" s="32">
        <f t="shared" si="63"/>
        <v>234374.99999999997</v>
      </c>
    </row>
    <row r="183" spans="1:30" ht="15.75" thickBot="1" x14ac:dyDescent="0.3">
      <c r="A183" s="7">
        <v>173</v>
      </c>
      <c r="B183" s="14">
        <f t="shared" si="54"/>
        <v>131612700.45513411</v>
      </c>
      <c r="C183" s="19">
        <f t="shared" si="55"/>
        <v>1230154.3558191676</v>
      </c>
      <c r="D183" s="14">
        <f t="shared" si="44"/>
        <v>877418.00303422741</v>
      </c>
      <c r="E183" s="15">
        <f t="shared" si="45"/>
        <v>352736.35278494016</v>
      </c>
      <c r="F183" s="17">
        <f>IF(time&lt;=30,1-(1-$F$3*time/30)^(1/12),1-(1-$F$3)^(1/12))</f>
        <v>2.5350486138366879E-3</v>
      </c>
      <c r="G183" s="16">
        <f t="shared" si="46"/>
        <v>332750.39004991367</v>
      </c>
      <c r="H183" s="14">
        <f t="shared" si="47"/>
        <v>54838.625189639213</v>
      </c>
      <c r="I183" s="15">
        <f t="shared" si="48"/>
        <v>685486.74283485382</v>
      </c>
      <c r="J183" s="14">
        <f t="shared" si="49"/>
        <v>822579.37784458825</v>
      </c>
      <c r="K183" s="21">
        <f t="shared" si="50"/>
        <v>1508066.1206794421</v>
      </c>
      <c r="M183" s="33">
        <f t="shared" si="56"/>
        <v>0</v>
      </c>
      <c r="N183" s="30">
        <f>(I-Service_Fee)/12*M183</f>
        <v>0</v>
      </c>
      <c r="O183" s="35">
        <f t="shared" si="51"/>
        <v>0</v>
      </c>
      <c r="P183" s="33">
        <f t="shared" si="64"/>
        <v>31612700.455133993</v>
      </c>
      <c r="Q183" s="30">
        <f>(I-Service_Fee)/12*P183</f>
        <v>197579.37784458743</v>
      </c>
      <c r="R183" s="34">
        <f t="shared" si="52"/>
        <v>685486.74283485382</v>
      </c>
      <c r="S183" s="33">
        <f t="shared" si="57"/>
        <v>62500000</v>
      </c>
      <c r="T183" s="30">
        <f>(I-Service_Fee)/12*S183</f>
        <v>390624.99999999994</v>
      </c>
      <c r="U183" s="35">
        <f t="shared" si="53"/>
        <v>0</v>
      </c>
      <c r="V183" s="34">
        <f t="shared" si="58"/>
        <v>37500000</v>
      </c>
      <c r="W183" s="30">
        <f>(I-Service_Fee)/12*V183</f>
        <v>234374.99999999997</v>
      </c>
      <c r="X183" s="35">
        <f t="shared" si="59"/>
        <v>0</v>
      </c>
      <c r="Y183" s="32"/>
      <c r="Z183" s="32">
        <f t="shared" si="65"/>
        <v>173</v>
      </c>
      <c r="AA183" s="32">
        <f t="shared" si="60"/>
        <v>0</v>
      </c>
      <c r="AB183" s="32">
        <f t="shared" si="61"/>
        <v>883066.12067944126</v>
      </c>
      <c r="AC183" s="32">
        <f t="shared" si="62"/>
        <v>390624.99999999994</v>
      </c>
      <c r="AD183" s="32">
        <f t="shared" si="63"/>
        <v>234374.99999999997</v>
      </c>
    </row>
    <row r="184" spans="1:30" ht="15.75" thickBot="1" x14ac:dyDescent="0.3">
      <c r="A184" s="7">
        <v>174</v>
      </c>
      <c r="B184" s="14">
        <f t="shared" si="54"/>
        <v>130927213.71229926</v>
      </c>
      <c r="C184" s="19">
        <f t="shared" si="55"/>
        <v>1227035.8547246431</v>
      </c>
      <c r="D184" s="14">
        <f t="shared" si="44"/>
        <v>872848.09141532844</v>
      </c>
      <c r="E184" s="15">
        <f t="shared" si="45"/>
        <v>354187.76330931461</v>
      </c>
      <c r="F184" s="17">
        <f>IF(time&lt;=30,1-(1-$F$3*time/30)^(1/12),1-(1-$F$3)^(1/12))</f>
        <v>2.5350486138366879E-3</v>
      </c>
      <c r="G184" s="16">
        <f t="shared" si="46"/>
        <v>331008.96843644883</v>
      </c>
      <c r="H184" s="14">
        <f t="shared" si="47"/>
        <v>54553.005713458027</v>
      </c>
      <c r="I184" s="15">
        <f t="shared" si="48"/>
        <v>685196.73174576345</v>
      </c>
      <c r="J184" s="14">
        <f t="shared" si="49"/>
        <v>818295.08570187038</v>
      </c>
      <c r="K184" s="21">
        <f t="shared" si="50"/>
        <v>1503491.8174476339</v>
      </c>
      <c r="M184" s="33">
        <f t="shared" si="56"/>
        <v>0</v>
      </c>
      <c r="N184" s="30">
        <f>(I-Service_Fee)/12*M184</f>
        <v>0</v>
      </c>
      <c r="O184" s="35">
        <f t="shared" si="51"/>
        <v>0</v>
      </c>
      <c r="P184" s="33">
        <f t="shared" si="64"/>
        <v>30927213.712299138</v>
      </c>
      <c r="Q184" s="30">
        <f>(I-Service_Fee)/12*P184</f>
        <v>193295.0857018696</v>
      </c>
      <c r="R184" s="34">
        <f t="shared" si="52"/>
        <v>685196.73174576345</v>
      </c>
      <c r="S184" s="33">
        <f t="shared" si="57"/>
        <v>62500000</v>
      </c>
      <c r="T184" s="30">
        <f>(I-Service_Fee)/12*S184</f>
        <v>390624.99999999994</v>
      </c>
      <c r="U184" s="35">
        <f t="shared" si="53"/>
        <v>0</v>
      </c>
      <c r="V184" s="34">
        <f t="shared" si="58"/>
        <v>37500000</v>
      </c>
      <c r="W184" s="30">
        <f>(I-Service_Fee)/12*V184</f>
        <v>234374.99999999997</v>
      </c>
      <c r="X184" s="35">
        <f t="shared" si="59"/>
        <v>0</v>
      </c>
      <c r="Y184" s="32"/>
      <c r="Z184" s="32">
        <f t="shared" si="65"/>
        <v>174</v>
      </c>
      <c r="AA184" s="32">
        <f t="shared" si="60"/>
        <v>0</v>
      </c>
      <c r="AB184" s="32">
        <f t="shared" si="61"/>
        <v>878491.81744763302</v>
      </c>
      <c r="AC184" s="32">
        <f t="shared" si="62"/>
        <v>390624.99999999994</v>
      </c>
      <c r="AD184" s="32">
        <f t="shared" si="63"/>
        <v>234374.99999999997</v>
      </c>
    </row>
    <row r="185" spans="1:30" ht="15.75" thickBot="1" x14ac:dyDescent="0.3">
      <c r="A185" s="7">
        <v>175</v>
      </c>
      <c r="B185" s="14">
        <f t="shared" si="54"/>
        <v>130242016.98055349</v>
      </c>
      <c r="C185" s="19">
        <f t="shared" si="55"/>
        <v>1223925.2591819956</v>
      </c>
      <c r="D185" s="14">
        <f t="shared" si="44"/>
        <v>868280.11320369004</v>
      </c>
      <c r="E185" s="15">
        <f t="shared" si="45"/>
        <v>355645.14597830561</v>
      </c>
      <c r="F185" s="17">
        <f>IF(time&lt;=30,1-(1-$F$3*time/30)^(1/12),1-(1-$F$3)^(1/12))</f>
        <v>2.5350486138366879E-3</v>
      </c>
      <c r="G185" s="16">
        <f t="shared" si="46"/>
        <v>329268.26687551645</v>
      </c>
      <c r="H185" s="14">
        <f t="shared" si="47"/>
        <v>54267.50707523062</v>
      </c>
      <c r="I185" s="15">
        <f t="shared" si="48"/>
        <v>684913.41285382211</v>
      </c>
      <c r="J185" s="14">
        <f t="shared" si="49"/>
        <v>814012.60612845945</v>
      </c>
      <c r="K185" s="21">
        <f t="shared" si="50"/>
        <v>1498926.0189822814</v>
      </c>
      <c r="M185" s="33">
        <f t="shared" si="56"/>
        <v>0</v>
      </c>
      <c r="N185" s="30">
        <f>(I-Service_Fee)/12*M185</f>
        <v>0</v>
      </c>
      <c r="O185" s="35">
        <f t="shared" si="51"/>
        <v>0</v>
      </c>
      <c r="P185" s="33">
        <f t="shared" si="64"/>
        <v>30242016.980553374</v>
      </c>
      <c r="Q185" s="30">
        <f>(I-Service_Fee)/12*P185</f>
        <v>189012.60612845857</v>
      </c>
      <c r="R185" s="34">
        <f t="shared" si="52"/>
        <v>684913.41285382211</v>
      </c>
      <c r="S185" s="33">
        <f t="shared" si="57"/>
        <v>62500000</v>
      </c>
      <c r="T185" s="30">
        <f>(I-Service_Fee)/12*S185</f>
        <v>390624.99999999994</v>
      </c>
      <c r="U185" s="35">
        <f t="shared" si="53"/>
        <v>0</v>
      </c>
      <c r="V185" s="34">
        <f t="shared" si="58"/>
        <v>37500000</v>
      </c>
      <c r="W185" s="30">
        <f>(I-Service_Fee)/12*V185</f>
        <v>234374.99999999997</v>
      </c>
      <c r="X185" s="35">
        <f t="shared" si="59"/>
        <v>0</v>
      </c>
      <c r="Y185" s="32"/>
      <c r="Z185" s="32">
        <f t="shared" si="65"/>
        <v>175</v>
      </c>
      <c r="AA185" s="32">
        <f t="shared" si="60"/>
        <v>0</v>
      </c>
      <c r="AB185" s="32">
        <f t="shared" si="61"/>
        <v>873926.01898228074</v>
      </c>
      <c r="AC185" s="32">
        <f t="shared" si="62"/>
        <v>390624.99999999994</v>
      </c>
      <c r="AD185" s="32">
        <f t="shared" si="63"/>
        <v>234374.99999999997</v>
      </c>
    </row>
    <row r="186" spans="1:30" ht="15.75" thickBot="1" x14ac:dyDescent="0.3">
      <c r="A186" s="7">
        <v>176</v>
      </c>
      <c r="B186" s="14">
        <f t="shared" si="54"/>
        <v>129557103.56769967</v>
      </c>
      <c r="C186" s="19">
        <f t="shared" si="55"/>
        <v>1220822.5491502662</v>
      </c>
      <c r="D186" s="14">
        <f t="shared" si="44"/>
        <v>863714.02378466458</v>
      </c>
      <c r="E186" s="15">
        <f t="shared" si="45"/>
        <v>357108.52536560164</v>
      </c>
      <c r="F186" s="17">
        <f>IF(time&lt;=30,1-(1-$F$3*time/30)^(1/12),1-(1-$F$3)^(1/12))</f>
        <v>2.5350486138366879E-3</v>
      </c>
      <c r="G186" s="16">
        <f t="shared" si="46"/>
        <v>327528.26833977591</v>
      </c>
      <c r="H186" s="14">
        <f t="shared" si="47"/>
        <v>53982.126486541529</v>
      </c>
      <c r="I186" s="15">
        <f t="shared" si="48"/>
        <v>684636.79370537749</v>
      </c>
      <c r="J186" s="14">
        <f t="shared" si="49"/>
        <v>809731.89729812299</v>
      </c>
      <c r="K186" s="21">
        <f t="shared" si="50"/>
        <v>1494368.6910035005</v>
      </c>
      <c r="M186" s="33">
        <f t="shared" si="56"/>
        <v>0</v>
      </c>
      <c r="N186" s="30">
        <f>(I-Service_Fee)/12*M186</f>
        <v>0</v>
      </c>
      <c r="O186" s="35">
        <f t="shared" si="51"/>
        <v>0</v>
      </c>
      <c r="P186" s="33">
        <f t="shared" si="64"/>
        <v>29557103.567699552</v>
      </c>
      <c r="Q186" s="30">
        <f>(I-Service_Fee)/12*P186</f>
        <v>184731.89729812217</v>
      </c>
      <c r="R186" s="34">
        <f t="shared" si="52"/>
        <v>684636.79370537749</v>
      </c>
      <c r="S186" s="33">
        <f t="shared" si="57"/>
        <v>62500000</v>
      </c>
      <c r="T186" s="30">
        <f>(I-Service_Fee)/12*S186</f>
        <v>390624.99999999994</v>
      </c>
      <c r="U186" s="35">
        <f t="shared" si="53"/>
        <v>0</v>
      </c>
      <c r="V186" s="34">
        <f t="shared" si="58"/>
        <v>37500000</v>
      </c>
      <c r="W186" s="30">
        <f>(I-Service_Fee)/12*V186</f>
        <v>234374.99999999997</v>
      </c>
      <c r="X186" s="35">
        <f t="shared" si="59"/>
        <v>0</v>
      </c>
      <c r="Y186" s="32"/>
      <c r="Z186" s="32">
        <f t="shared" si="65"/>
        <v>176</v>
      </c>
      <c r="AA186" s="32">
        <f t="shared" si="60"/>
        <v>0</v>
      </c>
      <c r="AB186" s="32">
        <f t="shared" si="61"/>
        <v>869368.69100349967</v>
      </c>
      <c r="AC186" s="32">
        <f t="shared" si="62"/>
        <v>390624.99999999994</v>
      </c>
      <c r="AD186" s="32">
        <f t="shared" si="63"/>
        <v>234374.99999999997</v>
      </c>
    </row>
    <row r="187" spans="1:30" ht="15.75" thickBot="1" x14ac:dyDescent="0.3">
      <c r="A187" s="7">
        <v>177</v>
      </c>
      <c r="B187" s="14">
        <f t="shared" si="54"/>
        <v>128872466.7739943</v>
      </c>
      <c r="C187" s="19">
        <f t="shared" si="55"/>
        <v>1217727.7046393026</v>
      </c>
      <c r="D187" s="14">
        <f t="shared" si="44"/>
        <v>859149.77849329542</v>
      </c>
      <c r="E187" s="15">
        <f t="shared" si="45"/>
        <v>358577.92614600714</v>
      </c>
      <c r="F187" s="17">
        <f>IF(time&lt;=30,1-(1-$F$3*time/30)^(1/12),1-(1-$F$3)^(1/12))</f>
        <v>2.5350486138366879E-3</v>
      </c>
      <c r="G187" s="16">
        <f t="shared" si="46"/>
        <v>325788.95578249998</v>
      </c>
      <c r="H187" s="14">
        <f t="shared" si="47"/>
        <v>53696.861155830957</v>
      </c>
      <c r="I187" s="15">
        <f t="shared" si="48"/>
        <v>684366.88192850712</v>
      </c>
      <c r="J187" s="14">
        <f t="shared" si="49"/>
        <v>805452.91733746452</v>
      </c>
      <c r="K187" s="21">
        <f t="shared" si="50"/>
        <v>1489819.7992659716</v>
      </c>
      <c r="M187" s="33">
        <f t="shared" si="56"/>
        <v>0</v>
      </c>
      <c r="N187" s="30">
        <f>(I-Service_Fee)/12*M187</f>
        <v>0</v>
      </c>
      <c r="O187" s="35">
        <f t="shared" si="51"/>
        <v>0</v>
      </c>
      <c r="P187" s="33">
        <f t="shared" si="64"/>
        <v>28872466.773994174</v>
      </c>
      <c r="Q187" s="30">
        <f>(I-Service_Fee)/12*P187</f>
        <v>180452.91733746356</v>
      </c>
      <c r="R187" s="34">
        <f t="shared" si="52"/>
        <v>684366.88192850712</v>
      </c>
      <c r="S187" s="33">
        <f t="shared" si="57"/>
        <v>62500000</v>
      </c>
      <c r="T187" s="30">
        <f>(I-Service_Fee)/12*S187</f>
        <v>390624.99999999994</v>
      </c>
      <c r="U187" s="35">
        <f t="shared" si="53"/>
        <v>0</v>
      </c>
      <c r="V187" s="34">
        <f t="shared" si="58"/>
        <v>37500000</v>
      </c>
      <c r="W187" s="30">
        <f>(I-Service_Fee)/12*V187</f>
        <v>234374.99999999997</v>
      </c>
      <c r="X187" s="35">
        <f t="shared" si="59"/>
        <v>0</v>
      </c>
      <c r="Y187" s="32"/>
      <c r="Z187" s="32">
        <f t="shared" si="65"/>
        <v>177</v>
      </c>
      <c r="AA187" s="32">
        <f t="shared" si="60"/>
        <v>0</v>
      </c>
      <c r="AB187" s="32">
        <f t="shared" si="61"/>
        <v>864819.79926597071</v>
      </c>
      <c r="AC187" s="32">
        <f t="shared" si="62"/>
        <v>390624.99999999994</v>
      </c>
      <c r="AD187" s="32">
        <f t="shared" si="63"/>
        <v>234374.99999999997</v>
      </c>
    </row>
    <row r="188" spans="1:30" ht="15.75" thickBot="1" x14ac:dyDescent="0.3">
      <c r="A188" s="7">
        <v>178</v>
      </c>
      <c r="B188" s="14">
        <f t="shared" si="54"/>
        <v>128188099.89206579</v>
      </c>
      <c r="C188" s="19">
        <f t="shared" si="55"/>
        <v>1214640.705709626</v>
      </c>
      <c r="D188" s="14">
        <f t="shared" si="44"/>
        <v>854587.33261377201</v>
      </c>
      <c r="E188" s="15">
        <f t="shared" si="45"/>
        <v>360053.37309585395</v>
      </c>
      <c r="F188" s="17">
        <f>IF(time&lt;=30,1-(1-$F$3*time/30)^(1/12),1-(1-$F$3)^(1/12))</f>
        <v>2.5350486138366879E-3</v>
      </c>
      <c r="G188" s="16">
        <f t="shared" si="46"/>
        <v>324050.31213736639</v>
      </c>
      <c r="H188" s="14">
        <f t="shared" si="47"/>
        <v>53411.708288360744</v>
      </c>
      <c r="I188" s="15">
        <f t="shared" si="48"/>
        <v>684103.68523322034</v>
      </c>
      <c r="J188" s="14">
        <f t="shared" si="49"/>
        <v>801175.62432541128</v>
      </c>
      <c r="K188" s="21">
        <f t="shared" si="50"/>
        <v>1485279.3095586316</v>
      </c>
      <c r="M188" s="33">
        <f t="shared" si="56"/>
        <v>0</v>
      </c>
      <c r="N188" s="30">
        <f>(I-Service_Fee)/12*M188</f>
        <v>0</v>
      </c>
      <c r="O188" s="35">
        <f t="shared" si="51"/>
        <v>0</v>
      </c>
      <c r="P188" s="33">
        <f t="shared" si="64"/>
        <v>28188099.892065667</v>
      </c>
      <c r="Q188" s="30">
        <f>(I-Service_Fee)/12*P188</f>
        <v>176175.6243254104</v>
      </c>
      <c r="R188" s="34">
        <f t="shared" si="52"/>
        <v>684103.68523322034</v>
      </c>
      <c r="S188" s="33">
        <f t="shared" si="57"/>
        <v>62500000</v>
      </c>
      <c r="T188" s="30">
        <f>(I-Service_Fee)/12*S188</f>
        <v>390624.99999999994</v>
      </c>
      <c r="U188" s="35">
        <f t="shared" si="53"/>
        <v>0</v>
      </c>
      <c r="V188" s="34">
        <f t="shared" si="58"/>
        <v>37500000</v>
      </c>
      <c r="W188" s="30">
        <f>(I-Service_Fee)/12*V188</f>
        <v>234374.99999999997</v>
      </c>
      <c r="X188" s="35">
        <f t="shared" si="59"/>
        <v>0</v>
      </c>
      <c r="Y188" s="32"/>
      <c r="Z188" s="32">
        <f t="shared" si="65"/>
        <v>178</v>
      </c>
      <c r="AA188" s="32">
        <f t="shared" si="60"/>
        <v>0</v>
      </c>
      <c r="AB188" s="32">
        <f t="shared" si="61"/>
        <v>860279.30955863069</v>
      </c>
      <c r="AC188" s="32">
        <f t="shared" si="62"/>
        <v>390624.99999999994</v>
      </c>
      <c r="AD188" s="32">
        <f t="shared" si="63"/>
        <v>234374.99999999997</v>
      </c>
    </row>
    <row r="189" spans="1:30" ht="15.75" thickBot="1" x14ac:dyDescent="0.3">
      <c r="A189" s="7">
        <v>179</v>
      </c>
      <c r="B189" s="14">
        <f t="shared" si="54"/>
        <v>127503996.20683257</v>
      </c>
      <c r="C189" s="19">
        <f t="shared" si="55"/>
        <v>1211561.5324723073</v>
      </c>
      <c r="D189" s="14">
        <f t="shared" si="44"/>
        <v>850026.64137888385</v>
      </c>
      <c r="E189" s="15">
        <f t="shared" si="45"/>
        <v>361534.89109342347</v>
      </c>
      <c r="F189" s="17">
        <f>IF(time&lt;=30,1-(1-$F$3*time/30)^(1/12),1-(1-$F$3)^(1/12))</f>
        <v>2.5350486138366879E-3</v>
      </c>
      <c r="G189" s="16">
        <f t="shared" si="46"/>
        <v>322312.32031824923</v>
      </c>
      <c r="H189" s="14">
        <f t="shared" si="47"/>
        <v>53126.665086180241</v>
      </c>
      <c r="I189" s="15">
        <f t="shared" si="48"/>
        <v>683847.21141167264</v>
      </c>
      <c r="J189" s="14">
        <f t="shared" si="49"/>
        <v>796899.97629270365</v>
      </c>
      <c r="K189" s="21">
        <f t="shared" si="50"/>
        <v>1480747.1877043764</v>
      </c>
      <c r="M189" s="33">
        <f t="shared" si="56"/>
        <v>0</v>
      </c>
      <c r="N189" s="30">
        <f>(I-Service_Fee)/12*M189</f>
        <v>0</v>
      </c>
      <c r="O189" s="35">
        <f t="shared" si="51"/>
        <v>0</v>
      </c>
      <c r="P189" s="33">
        <f t="shared" si="64"/>
        <v>27503996.206832446</v>
      </c>
      <c r="Q189" s="30">
        <f>(I-Service_Fee)/12*P189</f>
        <v>171899.97629270278</v>
      </c>
      <c r="R189" s="34">
        <f t="shared" si="52"/>
        <v>683847.21141167264</v>
      </c>
      <c r="S189" s="33">
        <f t="shared" si="57"/>
        <v>62500000</v>
      </c>
      <c r="T189" s="30">
        <f>(I-Service_Fee)/12*S189</f>
        <v>390624.99999999994</v>
      </c>
      <c r="U189" s="35">
        <f t="shared" si="53"/>
        <v>0</v>
      </c>
      <c r="V189" s="34">
        <f t="shared" si="58"/>
        <v>37500000</v>
      </c>
      <c r="W189" s="30">
        <f>(I-Service_Fee)/12*V189</f>
        <v>234374.99999999997</v>
      </c>
      <c r="X189" s="35">
        <f t="shared" si="59"/>
        <v>0</v>
      </c>
      <c r="Y189" s="32"/>
      <c r="Z189" s="32">
        <f t="shared" si="65"/>
        <v>179</v>
      </c>
      <c r="AA189" s="32">
        <f t="shared" si="60"/>
        <v>0</v>
      </c>
      <c r="AB189" s="32">
        <f t="shared" si="61"/>
        <v>855747.18770437548</v>
      </c>
      <c r="AC189" s="32">
        <f t="shared" si="62"/>
        <v>390624.99999999994</v>
      </c>
      <c r="AD189" s="32">
        <f t="shared" si="63"/>
        <v>234374.99999999997</v>
      </c>
    </row>
    <row r="190" spans="1:30" ht="15.75" thickBot="1" x14ac:dyDescent="0.3">
      <c r="A190" s="7">
        <v>180</v>
      </c>
      <c r="B190" s="14">
        <f t="shared" si="54"/>
        <v>126820148.9954209</v>
      </c>
      <c r="C190" s="19">
        <f t="shared" si="55"/>
        <v>1208490.1650888356</v>
      </c>
      <c r="D190" s="14">
        <f t="shared" si="44"/>
        <v>845467.65996947279</v>
      </c>
      <c r="E190" s="15">
        <f t="shared" si="45"/>
        <v>363022.50511936285</v>
      </c>
      <c r="F190" s="17">
        <f>IF(time&lt;=30,1-(1-$F$3*time/30)^(1/12),1-(1-$F$3)^(1/12))</f>
        <v>2.5350486138366879E-3</v>
      </c>
      <c r="G190" s="16">
        <f t="shared" si="46"/>
        <v>320574.96321900963</v>
      </c>
      <c r="H190" s="14">
        <f t="shared" si="47"/>
        <v>52841.728748092042</v>
      </c>
      <c r="I190" s="15">
        <f t="shared" si="48"/>
        <v>683597.46833837242</v>
      </c>
      <c r="J190" s="14">
        <f t="shared" si="49"/>
        <v>792625.93122138071</v>
      </c>
      <c r="K190" s="21">
        <f t="shared" si="50"/>
        <v>1476223.399559753</v>
      </c>
      <c r="M190" s="33">
        <f t="shared" si="56"/>
        <v>0</v>
      </c>
      <c r="N190" s="30">
        <f>(I-Service_Fee)/12*M190</f>
        <v>0</v>
      </c>
      <c r="O190" s="35">
        <f t="shared" si="51"/>
        <v>0</v>
      </c>
      <c r="P190" s="33">
        <f t="shared" si="64"/>
        <v>26820148.995420773</v>
      </c>
      <c r="Q190" s="30">
        <f>(I-Service_Fee)/12*P190</f>
        <v>167625.93122137981</v>
      </c>
      <c r="R190" s="34">
        <f t="shared" si="52"/>
        <v>683597.46833837242</v>
      </c>
      <c r="S190" s="33">
        <f t="shared" si="57"/>
        <v>62500000</v>
      </c>
      <c r="T190" s="30">
        <f>(I-Service_Fee)/12*S190</f>
        <v>390624.99999999994</v>
      </c>
      <c r="U190" s="35">
        <f t="shared" si="53"/>
        <v>0</v>
      </c>
      <c r="V190" s="34">
        <f t="shared" si="58"/>
        <v>37500000</v>
      </c>
      <c r="W190" s="30">
        <f>(I-Service_Fee)/12*V190</f>
        <v>234374.99999999997</v>
      </c>
      <c r="X190" s="35">
        <f t="shared" si="59"/>
        <v>0</v>
      </c>
      <c r="Y190" s="32"/>
      <c r="Z190" s="32">
        <f t="shared" si="65"/>
        <v>180</v>
      </c>
      <c r="AA190" s="32">
        <f t="shared" si="60"/>
        <v>0</v>
      </c>
      <c r="AB190" s="32">
        <f t="shared" si="61"/>
        <v>851223.3995597522</v>
      </c>
      <c r="AC190" s="32">
        <f t="shared" si="62"/>
        <v>390624.99999999994</v>
      </c>
      <c r="AD190" s="32">
        <f t="shared" si="63"/>
        <v>234374.99999999997</v>
      </c>
    </row>
    <row r="191" spans="1:30" ht="15.75" thickBot="1" x14ac:dyDescent="0.3">
      <c r="A191" s="7">
        <v>181</v>
      </c>
      <c r="B191" s="14">
        <f t="shared" si="54"/>
        <v>126136551.52708253</v>
      </c>
      <c r="C191" s="19">
        <f t="shared" si="55"/>
        <v>1205426.583770992</v>
      </c>
      <c r="D191" s="14">
        <f t="shared" si="44"/>
        <v>840910.34351388365</v>
      </c>
      <c r="E191" s="15">
        <f t="shared" si="45"/>
        <v>364516.24025710835</v>
      </c>
      <c r="F191" s="17">
        <f>IF(time&lt;=30,1-(1-$F$3*time/30)^(1/12),1-(1-$F$3)^(1/12))</f>
        <v>2.5350486138366879E-3</v>
      </c>
      <c r="G191" s="16">
        <f t="shared" si="46"/>
        <v>318838.22371328576</v>
      </c>
      <c r="H191" s="14">
        <f t="shared" si="47"/>
        <v>52556.896469617721</v>
      </c>
      <c r="I191" s="15">
        <f t="shared" si="48"/>
        <v>683354.46397039411</v>
      </c>
      <c r="J191" s="14">
        <f t="shared" si="49"/>
        <v>788353.44704426592</v>
      </c>
      <c r="K191" s="21">
        <f t="shared" si="50"/>
        <v>1471707.91101466</v>
      </c>
      <c r="M191" s="33">
        <f t="shared" si="56"/>
        <v>0</v>
      </c>
      <c r="N191" s="30">
        <f>(I-Service_Fee)/12*M191</f>
        <v>0</v>
      </c>
      <c r="O191" s="35">
        <f t="shared" si="51"/>
        <v>0</v>
      </c>
      <c r="P191" s="33">
        <f t="shared" si="64"/>
        <v>26136551.527082399</v>
      </c>
      <c r="Q191" s="30">
        <f>(I-Service_Fee)/12*P191</f>
        <v>163353.44704426499</v>
      </c>
      <c r="R191" s="34">
        <f t="shared" si="52"/>
        <v>683354.46397039411</v>
      </c>
      <c r="S191" s="33">
        <f t="shared" si="57"/>
        <v>62500000</v>
      </c>
      <c r="T191" s="30">
        <f>(I-Service_Fee)/12*S191</f>
        <v>390624.99999999994</v>
      </c>
      <c r="U191" s="35">
        <f t="shared" si="53"/>
        <v>0</v>
      </c>
      <c r="V191" s="34">
        <f t="shared" si="58"/>
        <v>37500000</v>
      </c>
      <c r="W191" s="30">
        <f>(I-Service_Fee)/12*V191</f>
        <v>234374.99999999997</v>
      </c>
      <c r="X191" s="35">
        <f t="shared" si="59"/>
        <v>0</v>
      </c>
      <c r="Y191" s="32"/>
      <c r="Z191" s="32">
        <f t="shared" si="65"/>
        <v>181</v>
      </c>
      <c r="AA191" s="32">
        <f t="shared" si="60"/>
        <v>0</v>
      </c>
      <c r="AB191" s="32">
        <f t="shared" si="61"/>
        <v>846707.9110146591</v>
      </c>
      <c r="AC191" s="32">
        <f t="shared" si="62"/>
        <v>390624.99999999994</v>
      </c>
      <c r="AD191" s="32">
        <f t="shared" si="63"/>
        <v>234374.99999999997</v>
      </c>
    </row>
    <row r="192" spans="1:30" ht="15.75" thickBot="1" x14ac:dyDescent="0.3">
      <c r="A192" s="7">
        <v>182</v>
      </c>
      <c r="B192" s="14">
        <f t="shared" si="54"/>
        <v>125453197.06311214</v>
      </c>
      <c r="C192" s="19">
        <f t="shared" si="55"/>
        <v>1202370.7687807214</v>
      </c>
      <c r="D192" s="14">
        <f t="shared" si="44"/>
        <v>836354.64708741428</v>
      </c>
      <c r="E192" s="15">
        <f t="shared" si="45"/>
        <v>366016.12169330707</v>
      </c>
      <c r="F192" s="17">
        <f>IF(time&lt;=30,1-(1-$F$3*time/30)^(1/12),1-(1-$F$3)^(1/12))</f>
        <v>2.5350486138366879E-3</v>
      </c>
      <c r="G192" s="16">
        <f t="shared" si="46"/>
        <v>317102.08465428278</v>
      </c>
      <c r="H192" s="14">
        <f t="shared" si="47"/>
        <v>52272.165442963393</v>
      </c>
      <c r="I192" s="15">
        <f t="shared" si="48"/>
        <v>683118.20634758985</v>
      </c>
      <c r="J192" s="14">
        <f t="shared" si="49"/>
        <v>784082.48164445092</v>
      </c>
      <c r="K192" s="21">
        <f t="shared" si="50"/>
        <v>1467200.6879920408</v>
      </c>
      <c r="M192" s="33">
        <f t="shared" si="56"/>
        <v>0</v>
      </c>
      <c r="N192" s="30">
        <f>(I-Service_Fee)/12*M192</f>
        <v>0</v>
      </c>
      <c r="O192" s="35">
        <f t="shared" si="51"/>
        <v>0</v>
      </c>
      <c r="P192" s="33">
        <f t="shared" si="64"/>
        <v>25453197.063112006</v>
      </c>
      <c r="Q192" s="30">
        <f>(I-Service_Fee)/12*P192</f>
        <v>159082.48164445002</v>
      </c>
      <c r="R192" s="34">
        <f t="shared" si="52"/>
        <v>683118.20634758985</v>
      </c>
      <c r="S192" s="33">
        <f t="shared" si="57"/>
        <v>62500000</v>
      </c>
      <c r="T192" s="30">
        <f>(I-Service_Fee)/12*S192</f>
        <v>390624.99999999994</v>
      </c>
      <c r="U192" s="35">
        <f t="shared" si="53"/>
        <v>0</v>
      </c>
      <c r="V192" s="34">
        <f t="shared" si="58"/>
        <v>37500000</v>
      </c>
      <c r="W192" s="30">
        <f>(I-Service_Fee)/12*V192</f>
        <v>234374.99999999997</v>
      </c>
      <c r="X192" s="35">
        <f t="shared" si="59"/>
        <v>0</v>
      </c>
      <c r="Y192" s="32"/>
      <c r="Z192" s="32">
        <f t="shared" si="65"/>
        <v>182</v>
      </c>
      <c r="AA192" s="32">
        <f t="shared" si="60"/>
        <v>0</v>
      </c>
      <c r="AB192" s="32">
        <f t="shared" si="61"/>
        <v>842200.68799203984</v>
      </c>
      <c r="AC192" s="32">
        <f t="shared" si="62"/>
        <v>390624.99999999994</v>
      </c>
      <c r="AD192" s="32">
        <f t="shared" si="63"/>
        <v>234374.99999999997</v>
      </c>
    </row>
    <row r="193" spans="1:30" ht="15.75" thickBot="1" x14ac:dyDescent="0.3">
      <c r="A193" s="7">
        <v>183</v>
      </c>
      <c r="B193" s="14">
        <f t="shared" si="54"/>
        <v>124770078.85676455</v>
      </c>
      <c r="C193" s="19">
        <f t="shared" si="55"/>
        <v>1199322.700430006</v>
      </c>
      <c r="D193" s="14">
        <f t="shared" si="44"/>
        <v>831800.52571176377</v>
      </c>
      <c r="E193" s="15">
        <f t="shared" si="45"/>
        <v>367522.17471824226</v>
      </c>
      <c r="F193" s="17">
        <f>IF(time&lt;=30,1-(1-$F$3*time/30)^(1/12),1-(1-$F$3)^(1/12))</f>
        <v>2.5350486138366879E-3</v>
      </c>
      <c r="G193" s="16">
        <f t="shared" si="46"/>
        <v>315366.52887456148</v>
      </c>
      <c r="H193" s="14">
        <f t="shared" si="47"/>
        <v>51987.532856985228</v>
      </c>
      <c r="I193" s="15">
        <f t="shared" si="48"/>
        <v>682888.70359280379</v>
      </c>
      <c r="J193" s="14">
        <f t="shared" si="49"/>
        <v>779812.99285477854</v>
      </c>
      <c r="K193" s="21">
        <f t="shared" si="50"/>
        <v>1462701.6964475824</v>
      </c>
      <c r="M193" s="33">
        <f t="shared" si="56"/>
        <v>0</v>
      </c>
      <c r="N193" s="30">
        <f>(I-Service_Fee)/12*M193</f>
        <v>0</v>
      </c>
      <c r="O193" s="35">
        <f t="shared" si="51"/>
        <v>0</v>
      </c>
      <c r="P193" s="33">
        <f t="shared" si="64"/>
        <v>24770078.856764417</v>
      </c>
      <c r="Q193" s="30">
        <f>(I-Service_Fee)/12*P193</f>
        <v>154812.99285477761</v>
      </c>
      <c r="R193" s="34">
        <f t="shared" si="52"/>
        <v>682888.70359280379</v>
      </c>
      <c r="S193" s="33">
        <f t="shared" si="57"/>
        <v>62500000</v>
      </c>
      <c r="T193" s="30">
        <f>(I-Service_Fee)/12*S193</f>
        <v>390624.99999999994</v>
      </c>
      <c r="U193" s="35">
        <f t="shared" si="53"/>
        <v>0</v>
      </c>
      <c r="V193" s="34">
        <f t="shared" si="58"/>
        <v>37500000</v>
      </c>
      <c r="W193" s="30">
        <f>(I-Service_Fee)/12*V193</f>
        <v>234374.99999999997</v>
      </c>
      <c r="X193" s="35">
        <f t="shared" si="59"/>
        <v>0</v>
      </c>
      <c r="Y193" s="32"/>
      <c r="Z193" s="32">
        <f t="shared" si="65"/>
        <v>183</v>
      </c>
      <c r="AA193" s="32">
        <f t="shared" si="60"/>
        <v>0</v>
      </c>
      <c r="AB193" s="32">
        <f t="shared" si="61"/>
        <v>837701.6964475814</v>
      </c>
      <c r="AC193" s="32">
        <f t="shared" si="62"/>
        <v>390624.99999999994</v>
      </c>
      <c r="AD193" s="32">
        <f t="shared" si="63"/>
        <v>234374.99999999997</v>
      </c>
    </row>
    <row r="194" spans="1:30" ht="15.75" thickBot="1" x14ac:dyDescent="0.3">
      <c r="A194" s="7">
        <v>184</v>
      </c>
      <c r="B194" s="14">
        <f t="shared" si="54"/>
        <v>124087190.15317175</v>
      </c>
      <c r="C194" s="19">
        <f t="shared" si="55"/>
        <v>1196282.3590807382</v>
      </c>
      <c r="D194" s="14">
        <f t="shared" si="44"/>
        <v>827247.93435447838</v>
      </c>
      <c r="E194" s="15">
        <f t="shared" si="45"/>
        <v>369034.42472625978</v>
      </c>
      <c r="F194" s="17">
        <f>IF(time&lt;=30,1-(1-$F$3*time/30)^(1/12),1-(1-$F$3)^(1/12))</f>
        <v>2.5350486138366879E-3</v>
      </c>
      <c r="G194" s="16">
        <f t="shared" si="46"/>
        <v>313631.53918582719</v>
      </c>
      <c r="H194" s="14">
        <f t="shared" si="47"/>
        <v>51702.995897154899</v>
      </c>
      <c r="I194" s="15">
        <f t="shared" si="48"/>
        <v>682665.96391208703</v>
      </c>
      <c r="J194" s="14">
        <f t="shared" si="49"/>
        <v>775544.93845732347</v>
      </c>
      <c r="K194" s="21">
        <f t="shared" si="50"/>
        <v>1458210.9023694105</v>
      </c>
      <c r="M194" s="33">
        <f t="shared" si="56"/>
        <v>0</v>
      </c>
      <c r="N194" s="30">
        <f>(I-Service_Fee)/12*M194</f>
        <v>0</v>
      </c>
      <c r="O194" s="35">
        <f t="shared" si="51"/>
        <v>0</v>
      </c>
      <c r="P194" s="33">
        <f t="shared" si="64"/>
        <v>24087190.153171614</v>
      </c>
      <c r="Q194" s="30">
        <f>(I-Service_Fee)/12*P194</f>
        <v>150544.93845732257</v>
      </c>
      <c r="R194" s="34">
        <f t="shared" si="52"/>
        <v>682665.96391208703</v>
      </c>
      <c r="S194" s="33">
        <f t="shared" si="57"/>
        <v>62500000</v>
      </c>
      <c r="T194" s="30">
        <f>(I-Service_Fee)/12*S194</f>
        <v>390624.99999999994</v>
      </c>
      <c r="U194" s="35">
        <f t="shared" si="53"/>
        <v>0</v>
      </c>
      <c r="V194" s="34">
        <f t="shared" si="58"/>
        <v>37500000</v>
      </c>
      <c r="W194" s="30">
        <f>(I-Service_Fee)/12*V194</f>
        <v>234374.99999999997</v>
      </c>
      <c r="X194" s="35">
        <f t="shared" si="59"/>
        <v>0</v>
      </c>
      <c r="Y194" s="32"/>
      <c r="Z194" s="32">
        <f t="shared" si="65"/>
        <v>184</v>
      </c>
      <c r="AA194" s="32">
        <f t="shared" si="60"/>
        <v>0</v>
      </c>
      <c r="AB194" s="32">
        <f t="shared" si="61"/>
        <v>833210.90236940957</v>
      </c>
      <c r="AC194" s="32">
        <f t="shared" si="62"/>
        <v>390624.99999999994</v>
      </c>
      <c r="AD194" s="32">
        <f t="shared" si="63"/>
        <v>234374.99999999997</v>
      </c>
    </row>
    <row r="195" spans="1:30" ht="15.75" thickBot="1" x14ac:dyDescent="0.3">
      <c r="A195" s="7">
        <v>185</v>
      </c>
      <c r="B195" s="14">
        <f t="shared" si="54"/>
        <v>123404524.18925966</v>
      </c>
      <c r="C195" s="19">
        <f t="shared" si="55"/>
        <v>1193249.7251445933</v>
      </c>
      <c r="D195" s="14">
        <f t="shared" si="44"/>
        <v>822696.8279283978</v>
      </c>
      <c r="E195" s="15">
        <f t="shared" si="45"/>
        <v>370552.89721619547</v>
      </c>
      <c r="F195" s="17">
        <f>IF(time&lt;=30,1-(1-$F$3*time/30)^(1/12),1-(1-$F$3)^(1/12))</f>
        <v>2.5350486138366879E-3</v>
      </c>
      <c r="G195" s="16">
        <f t="shared" si="46"/>
        <v>311897.09837871761</v>
      </c>
      <c r="H195" s="14">
        <f t="shared" si="47"/>
        <v>51418.551745524863</v>
      </c>
      <c r="I195" s="15">
        <f t="shared" si="48"/>
        <v>682449.99559491314</v>
      </c>
      <c r="J195" s="14">
        <f t="shared" si="49"/>
        <v>771278.27618287294</v>
      </c>
      <c r="K195" s="21">
        <f t="shared" si="50"/>
        <v>1453728.2717777861</v>
      </c>
      <c r="M195" s="33">
        <f t="shared" si="56"/>
        <v>0</v>
      </c>
      <c r="N195" s="30">
        <f>(I-Service_Fee)/12*M195</f>
        <v>0</v>
      </c>
      <c r="O195" s="35">
        <f t="shared" si="51"/>
        <v>0</v>
      </c>
      <c r="P195" s="33">
        <f t="shared" si="64"/>
        <v>23404524.189259525</v>
      </c>
      <c r="Q195" s="30">
        <f>(I-Service_Fee)/12*P195</f>
        <v>146278.27618287201</v>
      </c>
      <c r="R195" s="34">
        <f t="shared" si="52"/>
        <v>682449.99559491314</v>
      </c>
      <c r="S195" s="33">
        <f t="shared" si="57"/>
        <v>62500000</v>
      </c>
      <c r="T195" s="30">
        <f>(I-Service_Fee)/12*S195</f>
        <v>390624.99999999994</v>
      </c>
      <c r="U195" s="35">
        <f t="shared" si="53"/>
        <v>0</v>
      </c>
      <c r="V195" s="34">
        <f t="shared" si="58"/>
        <v>37500000</v>
      </c>
      <c r="W195" s="30">
        <f>(I-Service_Fee)/12*V195</f>
        <v>234374.99999999997</v>
      </c>
      <c r="X195" s="35">
        <f t="shared" si="59"/>
        <v>0</v>
      </c>
      <c r="Y195" s="32"/>
      <c r="Z195" s="32">
        <f t="shared" si="65"/>
        <v>185</v>
      </c>
      <c r="AA195" s="32">
        <f t="shared" si="60"/>
        <v>0</v>
      </c>
      <c r="AB195" s="32">
        <f t="shared" si="61"/>
        <v>828728.27177778515</v>
      </c>
      <c r="AC195" s="32">
        <f t="shared" si="62"/>
        <v>390624.99999999994</v>
      </c>
      <c r="AD195" s="32">
        <f t="shared" si="63"/>
        <v>234374.99999999997</v>
      </c>
    </row>
    <row r="196" spans="1:30" ht="15.75" thickBot="1" x14ac:dyDescent="0.3">
      <c r="A196" s="7">
        <v>186</v>
      </c>
      <c r="B196" s="14">
        <f t="shared" si="54"/>
        <v>122722074.19366474</v>
      </c>
      <c r="C196" s="19">
        <f t="shared" si="55"/>
        <v>1190224.7790829043</v>
      </c>
      <c r="D196" s="14">
        <f t="shared" si="44"/>
        <v>818147.16129109834</v>
      </c>
      <c r="E196" s="15">
        <f t="shared" si="45"/>
        <v>372077.617791806</v>
      </c>
      <c r="F196" s="17">
        <f>IF(time&lt;=30,1-(1-$F$3*time/30)^(1/12),1-(1-$F$3)^(1/12))</f>
        <v>2.5350486138366879E-3</v>
      </c>
      <c r="G196" s="16">
        <f t="shared" si="46"/>
        <v>310163.18922259024</v>
      </c>
      <c r="H196" s="14">
        <f t="shared" si="47"/>
        <v>51134.197580693646</v>
      </c>
      <c r="I196" s="15">
        <f t="shared" si="48"/>
        <v>682240.80701439618</v>
      </c>
      <c r="J196" s="14">
        <f t="shared" si="49"/>
        <v>767012.9637104047</v>
      </c>
      <c r="K196" s="21">
        <f t="shared" si="50"/>
        <v>1449253.7707248009</v>
      </c>
      <c r="M196" s="33">
        <f t="shared" si="56"/>
        <v>0</v>
      </c>
      <c r="N196" s="30">
        <f>(I-Service_Fee)/12*M196</f>
        <v>0</v>
      </c>
      <c r="O196" s="35">
        <f t="shared" si="51"/>
        <v>0</v>
      </c>
      <c r="P196" s="33">
        <f t="shared" si="64"/>
        <v>22722074.19366461</v>
      </c>
      <c r="Q196" s="30">
        <f>(I-Service_Fee)/12*P196</f>
        <v>142012.9637104038</v>
      </c>
      <c r="R196" s="34">
        <f t="shared" si="52"/>
        <v>682240.80701439618</v>
      </c>
      <c r="S196" s="33">
        <f t="shared" si="57"/>
        <v>62500000</v>
      </c>
      <c r="T196" s="30">
        <f>(I-Service_Fee)/12*S196</f>
        <v>390624.99999999994</v>
      </c>
      <c r="U196" s="35">
        <f t="shared" si="53"/>
        <v>0</v>
      </c>
      <c r="V196" s="34">
        <f t="shared" si="58"/>
        <v>37500000</v>
      </c>
      <c r="W196" s="30">
        <f>(I-Service_Fee)/12*V196</f>
        <v>234374.99999999997</v>
      </c>
      <c r="X196" s="35">
        <f t="shared" si="59"/>
        <v>0</v>
      </c>
      <c r="Y196" s="32"/>
      <c r="Z196" s="32">
        <f t="shared" si="65"/>
        <v>186</v>
      </c>
      <c r="AA196" s="32">
        <f t="shared" si="60"/>
        <v>0</v>
      </c>
      <c r="AB196" s="32">
        <f t="shared" si="61"/>
        <v>824253.77072479995</v>
      </c>
      <c r="AC196" s="32">
        <f t="shared" si="62"/>
        <v>390624.99999999994</v>
      </c>
      <c r="AD196" s="32">
        <f t="shared" si="63"/>
        <v>234374.99999999997</v>
      </c>
    </row>
    <row r="197" spans="1:30" ht="15.75" thickBot="1" x14ac:dyDescent="0.3">
      <c r="A197" s="7">
        <v>187</v>
      </c>
      <c r="B197" s="14">
        <f t="shared" si="54"/>
        <v>122039833.38665035</v>
      </c>
      <c r="C197" s="19">
        <f t="shared" si="55"/>
        <v>1187207.5014065364</v>
      </c>
      <c r="D197" s="14">
        <f t="shared" si="44"/>
        <v>813598.8892443357</v>
      </c>
      <c r="E197" s="15">
        <f t="shared" si="45"/>
        <v>373608.61216220073</v>
      </c>
      <c r="F197" s="17">
        <f>IF(time&lt;=30,1-(1-$F$3*time/30)^(1/12),1-(1-$F$3)^(1/12))</f>
        <v>2.5350486138366879E-3</v>
      </c>
      <c r="G197" s="16">
        <f t="shared" si="46"/>
        <v>308429.79446530907</v>
      </c>
      <c r="H197" s="14">
        <f t="shared" si="47"/>
        <v>50849.930577770981</v>
      </c>
      <c r="I197" s="15">
        <f t="shared" si="48"/>
        <v>682038.40662750974</v>
      </c>
      <c r="J197" s="14">
        <f t="shared" si="49"/>
        <v>762748.95866656466</v>
      </c>
      <c r="K197" s="21">
        <f t="shared" si="50"/>
        <v>1444787.3652940744</v>
      </c>
      <c r="M197" s="33">
        <f t="shared" si="56"/>
        <v>0</v>
      </c>
      <c r="N197" s="30">
        <f>(I-Service_Fee)/12*M197</f>
        <v>0</v>
      </c>
      <c r="O197" s="35">
        <f t="shared" si="51"/>
        <v>0</v>
      </c>
      <c r="P197" s="33">
        <f t="shared" si="64"/>
        <v>22039833.386650216</v>
      </c>
      <c r="Q197" s="30">
        <f>(I-Service_Fee)/12*P197</f>
        <v>137748.95866656385</v>
      </c>
      <c r="R197" s="34">
        <f t="shared" si="52"/>
        <v>682038.40662750974</v>
      </c>
      <c r="S197" s="33">
        <f t="shared" si="57"/>
        <v>62500000</v>
      </c>
      <c r="T197" s="30">
        <f>(I-Service_Fee)/12*S197</f>
        <v>390624.99999999994</v>
      </c>
      <c r="U197" s="35">
        <f t="shared" si="53"/>
        <v>0</v>
      </c>
      <c r="V197" s="34">
        <f t="shared" si="58"/>
        <v>37500000</v>
      </c>
      <c r="W197" s="30">
        <f>(I-Service_Fee)/12*V197</f>
        <v>234374.99999999997</v>
      </c>
      <c r="X197" s="35">
        <f t="shared" si="59"/>
        <v>0</v>
      </c>
      <c r="Y197" s="32"/>
      <c r="Z197" s="32">
        <f t="shared" si="65"/>
        <v>187</v>
      </c>
      <c r="AA197" s="32">
        <f t="shared" si="60"/>
        <v>0</v>
      </c>
      <c r="AB197" s="32">
        <f t="shared" si="61"/>
        <v>819787.36529407359</v>
      </c>
      <c r="AC197" s="32">
        <f t="shared" si="62"/>
        <v>390624.99999999994</v>
      </c>
      <c r="AD197" s="32">
        <f t="shared" si="63"/>
        <v>234374.99999999997</v>
      </c>
    </row>
    <row r="198" spans="1:30" ht="15.75" thickBot="1" x14ac:dyDescent="0.3">
      <c r="A198" s="7">
        <v>188</v>
      </c>
      <c r="B198" s="14">
        <f t="shared" si="54"/>
        <v>121357794.98002285</v>
      </c>
      <c r="C198" s="19">
        <f t="shared" si="55"/>
        <v>1184197.8726757593</v>
      </c>
      <c r="D198" s="14">
        <f t="shared" si="44"/>
        <v>809051.96653348568</v>
      </c>
      <c r="E198" s="15">
        <f t="shared" si="45"/>
        <v>375145.90614227357</v>
      </c>
      <c r="F198" s="17">
        <f>IF(time&lt;=30,1-(1-$F$3*time/30)^(1/12),1-(1-$F$3)^(1/12))</f>
        <v>2.5350486138366879E-3</v>
      </c>
      <c r="G198" s="16">
        <f t="shared" si="46"/>
        <v>306696.89683303138</v>
      </c>
      <c r="H198" s="14">
        <f t="shared" si="47"/>
        <v>50565.747908342855</v>
      </c>
      <c r="I198" s="15">
        <f t="shared" si="48"/>
        <v>681842.80297530489</v>
      </c>
      <c r="J198" s="14">
        <f t="shared" si="49"/>
        <v>758486.21862514282</v>
      </c>
      <c r="K198" s="21">
        <f t="shared" si="50"/>
        <v>1440329.0216004476</v>
      </c>
      <c r="M198" s="33">
        <f t="shared" si="56"/>
        <v>0</v>
      </c>
      <c r="N198" s="30">
        <f>(I-Service_Fee)/12*M198</f>
        <v>0</v>
      </c>
      <c r="O198" s="35">
        <f t="shared" si="51"/>
        <v>0</v>
      </c>
      <c r="P198" s="33">
        <f t="shared" si="64"/>
        <v>21357794.980022706</v>
      </c>
      <c r="Q198" s="30">
        <f>(I-Service_Fee)/12*P198</f>
        <v>133486.21862514189</v>
      </c>
      <c r="R198" s="34">
        <f t="shared" si="52"/>
        <v>681842.80297530489</v>
      </c>
      <c r="S198" s="33">
        <f t="shared" si="57"/>
        <v>62500000</v>
      </c>
      <c r="T198" s="30">
        <f>(I-Service_Fee)/12*S198</f>
        <v>390624.99999999994</v>
      </c>
      <c r="U198" s="35">
        <f t="shared" si="53"/>
        <v>0</v>
      </c>
      <c r="V198" s="34">
        <f t="shared" si="58"/>
        <v>37500000</v>
      </c>
      <c r="W198" s="30">
        <f>(I-Service_Fee)/12*V198</f>
        <v>234374.99999999997</v>
      </c>
      <c r="X198" s="35">
        <f t="shared" si="59"/>
        <v>0</v>
      </c>
      <c r="Y198" s="32"/>
      <c r="Z198" s="32">
        <f t="shared" si="65"/>
        <v>188</v>
      </c>
      <c r="AA198" s="32">
        <f t="shared" si="60"/>
        <v>0</v>
      </c>
      <c r="AB198" s="32">
        <f t="shared" si="61"/>
        <v>815329.02160044678</v>
      </c>
      <c r="AC198" s="32">
        <f t="shared" si="62"/>
        <v>390624.99999999994</v>
      </c>
      <c r="AD198" s="32">
        <f t="shared" si="63"/>
        <v>234374.99999999997</v>
      </c>
    </row>
    <row r="199" spans="1:30" ht="15.75" thickBot="1" x14ac:dyDescent="0.3">
      <c r="A199" s="7">
        <v>189</v>
      </c>
      <c r="B199" s="14">
        <f t="shared" si="54"/>
        <v>120675952.17704754</v>
      </c>
      <c r="C199" s="19">
        <f t="shared" si="55"/>
        <v>1181195.8735001241</v>
      </c>
      <c r="D199" s="14">
        <f t="shared" si="44"/>
        <v>804506.34784698358</v>
      </c>
      <c r="E199" s="15">
        <f t="shared" si="45"/>
        <v>376689.5256531405</v>
      </c>
      <c r="F199" s="17">
        <f>IF(time&lt;=30,1-(1-$F$3*time/30)^(1/12),1-(1-$F$3)^(1/12))</f>
        <v>2.5350486138366879E-3</v>
      </c>
      <c r="G199" s="16">
        <f t="shared" si="46"/>
        <v>304964.479029993</v>
      </c>
      <c r="H199" s="14">
        <f t="shared" si="47"/>
        <v>50281.646740436474</v>
      </c>
      <c r="I199" s="15">
        <f t="shared" si="48"/>
        <v>681654.00468313345</v>
      </c>
      <c r="J199" s="14">
        <f t="shared" si="49"/>
        <v>754224.70110654715</v>
      </c>
      <c r="K199" s="21">
        <f t="shared" si="50"/>
        <v>1435878.7057896806</v>
      </c>
      <c r="M199" s="33">
        <f t="shared" si="56"/>
        <v>0</v>
      </c>
      <c r="N199" s="30">
        <f>(I-Service_Fee)/12*M199</f>
        <v>0</v>
      </c>
      <c r="O199" s="35">
        <f t="shared" si="51"/>
        <v>0</v>
      </c>
      <c r="P199" s="33">
        <f t="shared" si="64"/>
        <v>20675952.177047402</v>
      </c>
      <c r="Q199" s="30">
        <f>(I-Service_Fee)/12*P199</f>
        <v>129224.70110654624</v>
      </c>
      <c r="R199" s="34">
        <f t="shared" si="52"/>
        <v>681654.00468313345</v>
      </c>
      <c r="S199" s="33">
        <f t="shared" si="57"/>
        <v>62500000</v>
      </c>
      <c r="T199" s="30">
        <f>(I-Service_Fee)/12*S199</f>
        <v>390624.99999999994</v>
      </c>
      <c r="U199" s="35">
        <f t="shared" si="53"/>
        <v>0</v>
      </c>
      <c r="V199" s="34">
        <f t="shared" si="58"/>
        <v>37500000</v>
      </c>
      <c r="W199" s="30">
        <f>(I-Service_Fee)/12*V199</f>
        <v>234374.99999999997</v>
      </c>
      <c r="X199" s="35">
        <f t="shared" si="59"/>
        <v>0</v>
      </c>
      <c r="Y199" s="32"/>
      <c r="Z199" s="32">
        <f t="shared" si="65"/>
        <v>189</v>
      </c>
      <c r="AA199" s="32">
        <f t="shared" si="60"/>
        <v>0</v>
      </c>
      <c r="AB199" s="32">
        <f t="shared" si="61"/>
        <v>810878.70578967966</v>
      </c>
      <c r="AC199" s="32">
        <f t="shared" si="62"/>
        <v>390624.99999999994</v>
      </c>
      <c r="AD199" s="32">
        <f t="shared" si="63"/>
        <v>234374.99999999997</v>
      </c>
    </row>
    <row r="200" spans="1:30" ht="15.75" thickBot="1" x14ac:dyDescent="0.3">
      <c r="A200" s="7">
        <v>190</v>
      </c>
      <c r="B200" s="14">
        <f t="shared" si="54"/>
        <v>119994298.1723644</v>
      </c>
      <c r="C200" s="19">
        <f t="shared" si="55"/>
        <v>1178201.4845383379</v>
      </c>
      <c r="D200" s="14">
        <f t="shared" si="44"/>
        <v>799961.98781576275</v>
      </c>
      <c r="E200" s="15">
        <f t="shared" si="45"/>
        <v>378239.49672257516</v>
      </c>
      <c r="F200" s="17">
        <f>IF(time&lt;=30,1-(1-$F$3*time/30)^(1/12),1-(1-$F$3)^(1/12))</f>
        <v>2.5350486138366879E-3</v>
      </c>
      <c r="G200" s="16">
        <f t="shared" si="46"/>
        <v>303232.52373829373</v>
      </c>
      <c r="H200" s="14">
        <f t="shared" si="47"/>
        <v>49997.624238485172</v>
      </c>
      <c r="I200" s="15">
        <f t="shared" si="48"/>
        <v>681472.02046086895</v>
      </c>
      <c r="J200" s="14">
        <f t="shared" si="49"/>
        <v>749964.36357727763</v>
      </c>
      <c r="K200" s="21">
        <f t="shared" si="50"/>
        <v>1431436.3840381466</v>
      </c>
      <c r="M200" s="33">
        <f t="shared" si="56"/>
        <v>0</v>
      </c>
      <c r="N200" s="30">
        <f>(I-Service_Fee)/12*M200</f>
        <v>0</v>
      </c>
      <c r="O200" s="35">
        <f t="shared" si="51"/>
        <v>0</v>
      </c>
      <c r="P200" s="33">
        <f t="shared" si="64"/>
        <v>19994298.172364268</v>
      </c>
      <c r="Q200" s="30">
        <f>(I-Service_Fee)/12*P200</f>
        <v>124964.36357727667</v>
      </c>
      <c r="R200" s="34">
        <f t="shared" si="52"/>
        <v>681472.02046086895</v>
      </c>
      <c r="S200" s="33">
        <f t="shared" si="57"/>
        <v>62500000</v>
      </c>
      <c r="T200" s="30">
        <f>(I-Service_Fee)/12*S200</f>
        <v>390624.99999999994</v>
      </c>
      <c r="U200" s="35">
        <f t="shared" si="53"/>
        <v>0</v>
      </c>
      <c r="V200" s="34">
        <f t="shared" si="58"/>
        <v>37500000</v>
      </c>
      <c r="W200" s="30">
        <f>(I-Service_Fee)/12*V200</f>
        <v>234374.99999999997</v>
      </c>
      <c r="X200" s="35">
        <f t="shared" si="59"/>
        <v>0</v>
      </c>
      <c r="Y200" s="32"/>
      <c r="Z200" s="32">
        <f t="shared" si="65"/>
        <v>190</v>
      </c>
      <c r="AA200" s="32">
        <f t="shared" si="60"/>
        <v>0</v>
      </c>
      <c r="AB200" s="32">
        <f t="shared" si="61"/>
        <v>806436.38403814565</v>
      </c>
      <c r="AC200" s="32">
        <f t="shared" si="62"/>
        <v>390624.99999999994</v>
      </c>
      <c r="AD200" s="32">
        <f t="shared" si="63"/>
        <v>234374.99999999997</v>
      </c>
    </row>
    <row r="201" spans="1:30" ht="15.75" thickBot="1" x14ac:dyDescent="0.3">
      <c r="A201" s="7">
        <v>191</v>
      </c>
      <c r="B201" s="14">
        <f t="shared" si="54"/>
        <v>119312826.15190352</v>
      </c>
      <c r="C201" s="19">
        <f t="shared" si="55"/>
        <v>1175214.6864981386</v>
      </c>
      <c r="D201" s="14">
        <f t="shared" si="44"/>
        <v>795418.84101269022</v>
      </c>
      <c r="E201" s="15">
        <f t="shared" si="45"/>
        <v>379795.84548544837</v>
      </c>
      <c r="F201" s="17">
        <f>IF(time&lt;=30,1-(1-$F$3*time/30)^(1/12),1-(1-$F$3)^(1/12))</f>
        <v>2.5350486138366879E-3</v>
      </c>
      <c r="G201" s="16">
        <f t="shared" si="46"/>
        <v>301501.01361768192</v>
      </c>
      <c r="H201" s="14">
        <f t="shared" si="47"/>
        <v>49713.677563293139</v>
      </c>
      <c r="I201" s="15">
        <f t="shared" si="48"/>
        <v>681296.85910313029</v>
      </c>
      <c r="J201" s="14">
        <f t="shared" si="49"/>
        <v>745705.16344939708</v>
      </c>
      <c r="K201" s="21">
        <f t="shared" si="50"/>
        <v>1427002.0225525275</v>
      </c>
      <c r="M201" s="33">
        <f t="shared" si="56"/>
        <v>0</v>
      </c>
      <c r="N201" s="30">
        <f>(I-Service_Fee)/12*M201</f>
        <v>0</v>
      </c>
      <c r="O201" s="35">
        <f t="shared" si="51"/>
        <v>0</v>
      </c>
      <c r="P201" s="33">
        <f t="shared" si="64"/>
        <v>19312826.151903398</v>
      </c>
      <c r="Q201" s="30">
        <f>(I-Service_Fee)/12*P201</f>
        <v>120705.16344939623</v>
      </c>
      <c r="R201" s="34">
        <f t="shared" si="52"/>
        <v>681296.85910313029</v>
      </c>
      <c r="S201" s="33">
        <f t="shared" si="57"/>
        <v>62500000</v>
      </c>
      <c r="T201" s="30">
        <f>(I-Service_Fee)/12*S201</f>
        <v>390624.99999999994</v>
      </c>
      <c r="U201" s="35">
        <f t="shared" si="53"/>
        <v>0</v>
      </c>
      <c r="V201" s="34">
        <f t="shared" si="58"/>
        <v>37500000</v>
      </c>
      <c r="W201" s="30">
        <f>(I-Service_Fee)/12*V201</f>
        <v>234374.99999999997</v>
      </c>
      <c r="X201" s="35">
        <f t="shared" si="59"/>
        <v>0</v>
      </c>
      <c r="Y201" s="32"/>
      <c r="Z201" s="32">
        <f t="shared" si="65"/>
        <v>191</v>
      </c>
      <c r="AA201" s="32">
        <f t="shared" si="60"/>
        <v>0</v>
      </c>
      <c r="AB201" s="32">
        <f t="shared" si="61"/>
        <v>802002.02255252656</v>
      </c>
      <c r="AC201" s="32">
        <f t="shared" si="62"/>
        <v>390624.99999999994</v>
      </c>
      <c r="AD201" s="32">
        <f t="shared" si="63"/>
        <v>234374.99999999997</v>
      </c>
    </row>
    <row r="202" spans="1:30" ht="15.75" thickBot="1" x14ac:dyDescent="0.3">
      <c r="A202" s="7">
        <v>192</v>
      </c>
      <c r="B202" s="14">
        <f t="shared" si="54"/>
        <v>118631529.2928004</v>
      </c>
      <c r="C202" s="19">
        <f t="shared" si="55"/>
        <v>1172235.460136171</v>
      </c>
      <c r="D202" s="14">
        <f t="shared" si="44"/>
        <v>790876.86195200274</v>
      </c>
      <c r="E202" s="15">
        <f t="shared" si="45"/>
        <v>381358.59818416822</v>
      </c>
      <c r="F202" s="17">
        <f>IF(time&lt;=30,1-(1-$F$3*time/30)^(1/12),1-(1-$F$3)^(1/12))</f>
        <v>2.5350486138366879E-3</v>
      </c>
      <c r="G202" s="16">
        <f t="shared" si="46"/>
        <v>299769.93130533863</v>
      </c>
      <c r="H202" s="14">
        <f t="shared" si="47"/>
        <v>49429.803872000164</v>
      </c>
      <c r="I202" s="15">
        <f t="shared" si="48"/>
        <v>681128.52948950685</v>
      </c>
      <c r="J202" s="14">
        <f t="shared" si="49"/>
        <v>741447.05808000255</v>
      </c>
      <c r="K202" s="21">
        <f t="shared" si="50"/>
        <v>1422575.5875695094</v>
      </c>
      <c r="M202" s="33">
        <f t="shared" si="56"/>
        <v>0</v>
      </c>
      <c r="N202" s="30">
        <f>(I-Service_Fee)/12*M202</f>
        <v>0</v>
      </c>
      <c r="O202" s="35">
        <f t="shared" si="51"/>
        <v>0</v>
      </c>
      <c r="P202" s="33">
        <f t="shared" si="64"/>
        <v>18631529.292800266</v>
      </c>
      <c r="Q202" s="30">
        <f>(I-Service_Fee)/12*P202</f>
        <v>116447.05808000166</v>
      </c>
      <c r="R202" s="34">
        <f t="shared" si="52"/>
        <v>681128.52948950685</v>
      </c>
      <c r="S202" s="33">
        <f t="shared" si="57"/>
        <v>62500000</v>
      </c>
      <c r="T202" s="30">
        <f>(I-Service_Fee)/12*S202</f>
        <v>390624.99999999994</v>
      </c>
      <c r="U202" s="35">
        <f t="shared" si="53"/>
        <v>0</v>
      </c>
      <c r="V202" s="34">
        <f t="shared" si="58"/>
        <v>37500000</v>
      </c>
      <c r="W202" s="30">
        <f>(I-Service_Fee)/12*V202</f>
        <v>234374.99999999997</v>
      </c>
      <c r="X202" s="35">
        <f t="shared" si="59"/>
        <v>0</v>
      </c>
      <c r="Y202" s="32"/>
      <c r="Z202" s="32">
        <f t="shared" si="65"/>
        <v>192</v>
      </c>
      <c r="AA202" s="32">
        <f t="shared" si="60"/>
        <v>0</v>
      </c>
      <c r="AB202" s="32">
        <f t="shared" si="61"/>
        <v>797575.58756950847</v>
      </c>
      <c r="AC202" s="32">
        <f t="shared" si="62"/>
        <v>390624.99999999994</v>
      </c>
      <c r="AD202" s="32">
        <f t="shared" si="63"/>
        <v>234374.99999999997</v>
      </c>
    </row>
    <row r="203" spans="1:30" ht="15.75" thickBot="1" x14ac:dyDescent="0.3">
      <c r="A203" s="7">
        <v>193</v>
      </c>
      <c r="B203" s="14">
        <f t="shared" si="54"/>
        <v>117950400.76331089</v>
      </c>
      <c r="C203" s="19">
        <f t="shared" si="55"/>
        <v>1169263.7862578626</v>
      </c>
      <c r="D203" s="14">
        <f t="shared" si="44"/>
        <v>786336.00508873933</v>
      </c>
      <c r="E203" s="15">
        <f t="shared" si="45"/>
        <v>382927.78116912325</v>
      </c>
      <c r="F203" s="17">
        <f>IF(time&lt;=30,1-(1-$F$3*time/30)^(1/12),1-(1-$F$3)^(1/12))</f>
        <v>2.5350486138366879E-3</v>
      </c>
      <c r="G203" s="16">
        <f t="shared" si="46"/>
        <v>298039.25941566075</v>
      </c>
      <c r="H203" s="14">
        <f t="shared" si="47"/>
        <v>49146.000318046201</v>
      </c>
      <c r="I203" s="15">
        <f t="shared" si="48"/>
        <v>680967.040584784</v>
      </c>
      <c r="J203" s="14">
        <f t="shared" si="49"/>
        <v>737190.00477069314</v>
      </c>
      <c r="K203" s="21">
        <f t="shared" si="50"/>
        <v>1418157.0453554771</v>
      </c>
      <c r="M203" s="33">
        <f t="shared" si="56"/>
        <v>0</v>
      </c>
      <c r="N203" s="30">
        <f>(I-Service_Fee)/12*M203</f>
        <v>0</v>
      </c>
      <c r="O203" s="35">
        <f t="shared" si="51"/>
        <v>0</v>
      </c>
      <c r="P203" s="33">
        <f t="shared" si="64"/>
        <v>17950400.76331076</v>
      </c>
      <c r="Q203" s="30">
        <f>(I-Service_Fee)/12*P203</f>
        <v>112190.00477069225</v>
      </c>
      <c r="R203" s="34">
        <f t="shared" si="52"/>
        <v>680967.040584784</v>
      </c>
      <c r="S203" s="33">
        <f t="shared" si="57"/>
        <v>62500000</v>
      </c>
      <c r="T203" s="30">
        <f>(I-Service_Fee)/12*S203</f>
        <v>390624.99999999994</v>
      </c>
      <c r="U203" s="35">
        <f t="shared" si="53"/>
        <v>0</v>
      </c>
      <c r="V203" s="34">
        <f t="shared" si="58"/>
        <v>37500000</v>
      </c>
      <c r="W203" s="30">
        <f>(I-Service_Fee)/12*V203</f>
        <v>234374.99999999997</v>
      </c>
      <c r="X203" s="35">
        <f t="shared" si="59"/>
        <v>0</v>
      </c>
      <c r="Y203" s="32"/>
      <c r="Z203" s="32">
        <f t="shared" si="65"/>
        <v>193</v>
      </c>
      <c r="AA203" s="32">
        <f t="shared" si="60"/>
        <v>0</v>
      </c>
      <c r="AB203" s="32">
        <f t="shared" si="61"/>
        <v>793157.04535547621</v>
      </c>
      <c r="AC203" s="32">
        <f t="shared" si="62"/>
        <v>390624.99999999994</v>
      </c>
      <c r="AD203" s="32">
        <f t="shared" si="63"/>
        <v>234374.99999999997</v>
      </c>
    </row>
    <row r="204" spans="1:30" ht="15.75" thickBot="1" x14ac:dyDescent="0.3">
      <c r="A204" s="7">
        <v>194</v>
      </c>
      <c r="B204" s="14">
        <f t="shared" si="54"/>
        <v>117269433.72272611</v>
      </c>
      <c r="C204" s="19">
        <f t="shared" si="55"/>
        <v>1166299.6457173</v>
      </c>
      <c r="D204" s="14">
        <f t="shared" ref="D204:D267" si="66">B204*$C$6</f>
        <v>781796.22481817415</v>
      </c>
      <c r="E204" s="15">
        <f t="shared" ref="E204:E267" si="67">ABS(C204-D204)</f>
        <v>384503.42089912586</v>
      </c>
      <c r="F204" s="17">
        <f>IF(time&lt;=30,1-(1-$F$3*time/30)^(1/12),1-(1-$F$3)^(1/12))</f>
        <v>2.5350486138366879E-3</v>
      </c>
      <c r="G204" s="16">
        <f t="shared" ref="G204:G267" si="68">F204*(B204-E204)</f>
        <v>296308.98054004437</v>
      </c>
      <c r="H204" s="14">
        <f t="shared" ref="H204:H267" si="69">$C$8*B204/12</f>
        <v>48862.264051135884</v>
      </c>
      <c r="I204" s="15">
        <f t="shared" ref="I204:I267" si="70">E204+G204</f>
        <v>680812.40143917024</v>
      </c>
      <c r="J204" s="14">
        <f t="shared" ref="J204:J267" si="71">D204-H204</f>
        <v>732933.96076703828</v>
      </c>
      <c r="K204" s="21">
        <f t="shared" ref="K204:K267" si="72">I204+J204</f>
        <v>1413746.3622062085</v>
      </c>
      <c r="M204" s="33">
        <f t="shared" si="56"/>
        <v>0</v>
      </c>
      <c r="N204" s="30">
        <f>(I-Service_Fee)/12*M204</f>
        <v>0</v>
      </c>
      <c r="O204" s="35">
        <f t="shared" ref="O204:O267" si="73">MIN(M204,I204)</f>
        <v>0</v>
      </c>
      <c r="P204" s="33">
        <f t="shared" si="64"/>
        <v>17269433.722725976</v>
      </c>
      <c r="Q204" s="30">
        <f>(I-Service_Fee)/12*P204</f>
        <v>107933.96076703734</v>
      </c>
      <c r="R204" s="34">
        <f t="shared" ref="R204:R267" si="74">IF(M204-O204&gt;0,0,MIN(I204-O204,P204))</f>
        <v>680812.40143917024</v>
      </c>
      <c r="S204" s="33">
        <f t="shared" si="57"/>
        <v>62500000</v>
      </c>
      <c r="T204" s="30">
        <f>(I-Service_Fee)/12*S204</f>
        <v>390624.99999999994</v>
      </c>
      <c r="U204" s="35">
        <f t="shared" ref="U204:U267" si="75">IF(P204-R204&gt;0,0,MIN(I204-R204,S204))</f>
        <v>0</v>
      </c>
      <c r="V204" s="34">
        <f t="shared" si="58"/>
        <v>37500000</v>
      </c>
      <c r="W204" s="30">
        <f>(I-Service_Fee)/12*V204</f>
        <v>234374.99999999997</v>
      </c>
      <c r="X204" s="35">
        <f t="shared" si="59"/>
        <v>0</v>
      </c>
      <c r="Y204" s="32"/>
      <c r="Z204" s="32">
        <f t="shared" si="65"/>
        <v>194</v>
      </c>
      <c r="AA204" s="32">
        <f t="shared" si="60"/>
        <v>0</v>
      </c>
      <c r="AB204" s="32">
        <f t="shared" si="61"/>
        <v>788746.36220620759</v>
      </c>
      <c r="AC204" s="32">
        <f t="shared" si="62"/>
        <v>390624.99999999994</v>
      </c>
      <c r="AD204" s="32">
        <f t="shared" si="63"/>
        <v>234374.99999999997</v>
      </c>
    </row>
    <row r="205" spans="1:30" ht="15.75" thickBot="1" x14ac:dyDescent="0.3">
      <c r="A205" s="7">
        <v>195</v>
      </c>
      <c r="B205" s="14">
        <f t="shared" ref="B205:B268" si="76">B204-I204</f>
        <v>116588621.32128693</v>
      </c>
      <c r="C205" s="19">
        <f t="shared" ref="C205:C268" si="77">-PMT($C$6,$C$3-A204,B205,0)</f>
        <v>1163343.0194171062</v>
      </c>
      <c r="D205" s="14">
        <f t="shared" si="66"/>
        <v>777257.4754752462</v>
      </c>
      <c r="E205" s="15">
        <f t="shared" si="67"/>
        <v>386085.54394185997</v>
      </c>
      <c r="F205" s="17">
        <f>IF(time&lt;=30,1-(1-$F$3*time/30)^(1/12),1-(1-$F$3)^(1/12))</f>
        <v>2.5350486138366879E-3</v>
      </c>
      <c r="G205" s="16">
        <f t="shared" si="68"/>
        <v>294579.07724666677</v>
      </c>
      <c r="H205" s="14">
        <f t="shared" si="69"/>
        <v>48578.592217202888</v>
      </c>
      <c r="I205" s="15">
        <f t="shared" si="70"/>
        <v>680664.62118852674</v>
      </c>
      <c r="J205" s="14">
        <f t="shared" si="71"/>
        <v>728678.88325804332</v>
      </c>
      <c r="K205" s="21">
        <f t="shared" si="72"/>
        <v>1409343.5044465701</v>
      </c>
      <c r="M205" s="33">
        <f t="shared" ref="M205:M268" si="78">M204-O204</f>
        <v>0</v>
      </c>
      <c r="N205" s="30">
        <f>(I-Service_Fee)/12*M205</f>
        <v>0</v>
      </c>
      <c r="O205" s="35">
        <f t="shared" si="73"/>
        <v>0</v>
      </c>
      <c r="P205" s="33">
        <f t="shared" si="64"/>
        <v>16588621.321286807</v>
      </c>
      <c r="Q205" s="30">
        <f>(I-Service_Fee)/12*P205</f>
        <v>103678.88325804254</v>
      </c>
      <c r="R205" s="34">
        <f t="shared" si="74"/>
        <v>680664.62118852674</v>
      </c>
      <c r="S205" s="33">
        <f t="shared" ref="S205:S268" si="79">S204-U204</f>
        <v>62500000</v>
      </c>
      <c r="T205" s="30">
        <f>(I-Service_Fee)/12*S205</f>
        <v>390624.99999999994</v>
      </c>
      <c r="U205" s="35">
        <f t="shared" si="75"/>
        <v>0</v>
      </c>
      <c r="V205" s="34">
        <f t="shared" ref="V205:V268" si="80">V204-X204</f>
        <v>37500000</v>
      </c>
      <c r="W205" s="30">
        <f>(I-Service_Fee)/12*V205</f>
        <v>234374.99999999997</v>
      </c>
      <c r="X205" s="35">
        <f t="shared" ref="X205:X268" si="81">IF(S205-U205&gt;0,0,MIN(I205-U205,V205))</f>
        <v>0</v>
      </c>
      <c r="Y205" s="32"/>
      <c r="Z205" s="32">
        <f t="shared" si="65"/>
        <v>195</v>
      </c>
      <c r="AA205" s="32">
        <f t="shared" ref="AA205:AA268" si="82">SUM(N205:O205)</f>
        <v>0</v>
      </c>
      <c r="AB205" s="32">
        <f t="shared" ref="AB205:AB268" si="83">SUM(Q205:R205)</f>
        <v>784343.50444656925</v>
      </c>
      <c r="AC205" s="32">
        <f t="shared" ref="AC205:AC268" si="84">SUM(T205:U205)</f>
        <v>390624.99999999994</v>
      </c>
      <c r="AD205" s="32">
        <f t="shared" ref="AD205:AD268" si="85">SUM(W205:X205)</f>
        <v>234374.99999999997</v>
      </c>
    </row>
    <row r="206" spans="1:30" ht="15.75" thickBot="1" x14ac:dyDescent="0.3">
      <c r="A206" s="7">
        <v>196</v>
      </c>
      <c r="B206" s="14">
        <f t="shared" si="76"/>
        <v>115907956.70009841</v>
      </c>
      <c r="C206" s="19">
        <f t="shared" si="77"/>
        <v>1160393.8883083162</v>
      </c>
      <c r="D206" s="14">
        <f t="shared" si="66"/>
        <v>772719.7113339894</v>
      </c>
      <c r="E206" s="15">
        <f t="shared" si="67"/>
        <v>387674.17697432684</v>
      </c>
      <c r="F206" s="17">
        <f>IF(time&lt;=30,1-(1-$F$3*time/30)^(1/12),1-(1-$F$3)^(1/12))</f>
        <v>2.5350486138366879E-3</v>
      </c>
      <c r="G206" s="16">
        <f t="shared" si="68"/>
        <v>292849.53208026825</v>
      </c>
      <c r="H206" s="14">
        <f t="shared" si="69"/>
        <v>48294.981958374345</v>
      </c>
      <c r="I206" s="15">
        <f t="shared" si="70"/>
        <v>680523.70905459509</v>
      </c>
      <c r="J206" s="14">
        <f t="shared" si="71"/>
        <v>724424.72937561502</v>
      </c>
      <c r="K206" s="21">
        <f t="shared" si="72"/>
        <v>1404948.4384302101</v>
      </c>
      <c r="M206" s="33">
        <f t="shared" si="78"/>
        <v>0</v>
      </c>
      <c r="N206" s="30">
        <f>(I-Service_Fee)/12*M206</f>
        <v>0</v>
      </c>
      <c r="O206" s="35">
        <f t="shared" si="73"/>
        <v>0</v>
      </c>
      <c r="P206" s="33">
        <f t="shared" ref="P206:P269" si="86">P205-R205</f>
        <v>15907956.70009828</v>
      </c>
      <c r="Q206" s="30">
        <f>(I-Service_Fee)/12*P206</f>
        <v>99424.729375614246</v>
      </c>
      <c r="R206" s="34">
        <f t="shared" si="74"/>
        <v>680523.70905459509</v>
      </c>
      <c r="S206" s="33">
        <f t="shared" si="79"/>
        <v>62500000</v>
      </c>
      <c r="T206" s="30">
        <f>(I-Service_Fee)/12*S206</f>
        <v>390624.99999999994</v>
      </c>
      <c r="U206" s="35">
        <f t="shared" si="75"/>
        <v>0</v>
      </c>
      <c r="V206" s="34">
        <f t="shared" si="80"/>
        <v>37500000</v>
      </c>
      <c r="W206" s="30">
        <f>(I-Service_Fee)/12*V206</f>
        <v>234374.99999999997</v>
      </c>
      <c r="X206" s="35">
        <f t="shared" si="81"/>
        <v>0</v>
      </c>
      <c r="Y206" s="32"/>
      <c r="Z206" s="32">
        <f t="shared" ref="Z206:Z269" si="87">Z205+1</f>
        <v>196</v>
      </c>
      <c r="AA206" s="32">
        <f t="shared" si="82"/>
        <v>0</v>
      </c>
      <c r="AB206" s="32">
        <f t="shared" si="83"/>
        <v>779948.43843020929</v>
      </c>
      <c r="AC206" s="32">
        <f t="shared" si="84"/>
        <v>390624.99999999994</v>
      </c>
      <c r="AD206" s="32">
        <f t="shared" si="85"/>
        <v>234374.99999999997</v>
      </c>
    </row>
    <row r="207" spans="1:30" ht="15.75" thickBot="1" x14ac:dyDescent="0.3">
      <c r="A207" s="7">
        <v>197</v>
      </c>
      <c r="B207" s="14">
        <f t="shared" si="76"/>
        <v>115227432.99104382</v>
      </c>
      <c r="C207" s="19">
        <f t="shared" si="77"/>
        <v>1157452.2333902558</v>
      </c>
      <c r="D207" s="14">
        <f t="shared" si="66"/>
        <v>768182.88660695881</v>
      </c>
      <c r="E207" s="15">
        <f t="shared" si="67"/>
        <v>389269.34678329702</v>
      </c>
      <c r="F207" s="17">
        <f>IF(time&lt;=30,1-(1-$F$3*time/30)^(1/12),1-(1-$F$3)^(1/12))</f>
        <v>2.5350486138366879E-3</v>
      </c>
      <c r="G207" s="16">
        <f t="shared" si="68"/>
        <v>291120.32756193337</v>
      </c>
      <c r="H207" s="14">
        <f t="shared" si="69"/>
        <v>48011.430412934926</v>
      </c>
      <c r="I207" s="15">
        <f t="shared" si="70"/>
        <v>680389.67434523045</v>
      </c>
      <c r="J207" s="14">
        <f t="shared" si="71"/>
        <v>720171.45619402383</v>
      </c>
      <c r="K207" s="21">
        <f t="shared" si="72"/>
        <v>1400561.1305392543</v>
      </c>
      <c r="M207" s="33">
        <f t="shared" si="78"/>
        <v>0</v>
      </c>
      <c r="N207" s="30">
        <f>(I-Service_Fee)/12*M207</f>
        <v>0</v>
      </c>
      <c r="O207" s="35">
        <f t="shared" si="73"/>
        <v>0</v>
      </c>
      <c r="P207" s="33">
        <f t="shared" si="86"/>
        <v>15227432.991043685</v>
      </c>
      <c r="Q207" s="30">
        <f>(I-Service_Fee)/12*P207</f>
        <v>95171.45619402302</v>
      </c>
      <c r="R207" s="34">
        <f t="shared" si="74"/>
        <v>680389.67434523045</v>
      </c>
      <c r="S207" s="33">
        <f t="shared" si="79"/>
        <v>62500000</v>
      </c>
      <c r="T207" s="30">
        <f>(I-Service_Fee)/12*S207</f>
        <v>390624.99999999994</v>
      </c>
      <c r="U207" s="35">
        <f t="shared" si="75"/>
        <v>0</v>
      </c>
      <c r="V207" s="34">
        <f t="shared" si="80"/>
        <v>37500000</v>
      </c>
      <c r="W207" s="30">
        <f>(I-Service_Fee)/12*V207</f>
        <v>234374.99999999997</v>
      </c>
      <c r="X207" s="35">
        <f t="shared" si="81"/>
        <v>0</v>
      </c>
      <c r="Y207" s="32"/>
      <c r="Z207" s="32">
        <f t="shared" si="87"/>
        <v>197</v>
      </c>
      <c r="AA207" s="32">
        <f t="shared" si="82"/>
        <v>0</v>
      </c>
      <c r="AB207" s="32">
        <f t="shared" si="83"/>
        <v>775561.13053925347</v>
      </c>
      <c r="AC207" s="32">
        <f t="shared" si="84"/>
        <v>390624.99999999994</v>
      </c>
      <c r="AD207" s="32">
        <f t="shared" si="85"/>
        <v>234374.99999999997</v>
      </c>
    </row>
    <row r="208" spans="1:30" ht="15.75" thickBot="1" x14ac:dyDescent="0.3">
      <c r="A208" s="7">
        <v>198</v>
      </c>
      <c r="B208" s="14">
        <f t="shared" si="76"/>
        <v>114547043.3166986</v>
      </c>
      <c r="C208" s="19">
        <f t="shared" si="77"/>
        <v>1154518.0357104179</v>
      </c>
      <c r="D208" s="14">
        <f t="shared" si="66"/>
        <v>763646.95544465736</v>
      </c>
      <c r="E208" s="15">
        <f t="shared" si="67"/>
        <v>390871.08026576054</v>
      </c>
      <c r="F208" s="17">
        <f>IF(time&lt;=30,1-(1-$F$3*time/30)^(1/12),1-(1-$F$3)^(1/12))</f>
        <v>2.5350486138366879E-3</v>
      </c>
      <c r="G208" s="16">
        <f t="shared" si="68"/>
        <v>289391.44618887128</v>
      </c>
      <c r="H208" s="14">
        <f t="shared" si="69"/>
        <v>47727.934715291085</v>
      </c>
      <c r="I208" s="15">
        <f t="shared" si="70"/>
        <v>680262.52645463182</v>
      </c>
      <c r="J208" s="14">
        <f t="shared" si="71"/>
        <v>715919.02072936622</v>
      </c>
      <c r="K208" s="21">
        <f t="shared" si="72"/>
        <v>1396181.5471839979</v>
      </c>
      <c r="M208" s="33">
        <f t="shared" si="78"/>
        <v>0</v>
      </c>
      <c r="N208" s="30">
        <f>(I-Service_Fee)/12*M208</f>
        <v>0</v>
      </c>
      <c r="O208" s="35">
        <f t="shared" si="73"/>
        <v>0</v>
      </c>
      <c r="P208" s="33">
        <f t="shared" si="86"/>
        <v>14547043.316698454</v>
      </c>
      <c r="Q208" s="30">
        <f>(I-Service_Fee)/12*P208</f>
        <v>90919.020729365337</v>
      </c>
      <c r="R208" s="34">
        <f t="shared" si="74"/>
        <v>680262.52645463182</v>
      </c>
      <c r="S208" s="33">
        <f t="shared" si="79"/>
        <v>62500000</v>
      </c>
      <c r="T208" s="30">
        <f>(I-Service_Fee)/12*S208</f>
        <v>390624.99999999994</v>
      </c>
      <c r="U208" s="35">
        <f t="shared" si="75"/>
        <v>0</v>
      </c>
      <c r="V208" s="34">
        <f t="shared" si="80"/>
        <v>37500000</v>
      </c>
      <c r="W208" s="30">
        <f>(I-Service_Fee)/12*V208</f>
        <v>234374.99999999997</v>
      </c>
      <c r="X208" s="35">
        <f t="shared" si="81"/>
        <v>0</v>
      </c>
      <c r="Y208" s="32"/>
      <c r="Z208" s="32">
        <f t="shared" si="87"/>
        <v>198</v>
      </c>
      <c r="AA208" s="32">
        <f t="shared" si="82"/>
        <v>0</v>
      </c>
      <c r="AB208" s="32">
        <f t="shared" si="83"/>
        <v>771181.54718399711</v>
      </c>
      <c r="AC208" s="32">
        <f t="shared" si="84"/>
        <v>390624.99999999994</v>
      </c>
      <c r="AD208" s="32">
        <f t="shared" si="85"/>
        <v>234374.99999999997</v>
      </c>
    </row>
    <row r="209" spans="1:30" ht="15.75" thickBot="1" x14ac:dyDescent="0.3">
      <c r="A209" s="7">
        <v>199</v>
      </c>
      <c r="B209" s="14">
        <f t="shared" si="76"/>
        <v>113866780.79024397</v>
      </c>
      <c r="C209" s="19">
        <f t="shared" si="77"/>
        <v>1151591.2763643409</v>
      </c>
      <c r="D209" s="14">
        <f t="shared" si="66"/>
        <v>759111.87193495978</v>
      </c>
      <c r="E209" s="15">
        <f t="shared" si="67"/>
        <v>392479.40442938113</v>
      </c>
      <c r="F209" s="17">
        <f>IF(time&lt;=30,1-(1-$F$3*time/30)^(1/12),1-(1-$F$3)^(1/12))</f>
        <v>2.5350486138366879E-3</v>
      </c>
      <c r="G209" s="16">
        <f t="shared" si="68"/>
        <v>287662.87043419585</v>
      </c>
      <c r="H209" s="14">
        <f t="shared" si="69"/>
        <v>47444.491995934986</v>
      </c>
      <c r="I209" s="15">
        <f t="shared" si="70"/>
        <v>680142.27486357698</v>
      </c>
      <c r="J209" s="14">
        <f t="shared" si="71"/>
        <v>711667.3799390248</v>
      </c>
      <c r="K209" s="21">
        <f t="shared" si="72"/>
        <v>1391809.6548026018</v>
      </c>
      <c r="M209" s="33">
        <f t="shared" si="78"/>
        <v>0</v>
      </c>
      <c r="N209" s="30">
        <f>(I-Service_Fee)/12*M209</f>
        <v>0</v>
      </c>
      <c r="O209" s="35">
        <f t="shared" si="73"/>
        <v>0</v>
      </c>
      <c r="P209" s="33">
        <f t="shared" si="86"/>
        <v>13866780.790243823</v>
      </c>
      <c r="Q209" s="30">
        <f>(I-Service_Fee)/12*P209</f>
        <v>86667.379939023886</v>
      </c>
      <c r="R209" s="34">
        <f t="shared" si="74"/>
        <v>680142.27486357698</v>
      </c>
      <c r="S209" s="33">
        <f t="shared" si="79"/>
        <v>62500000</v>
      </c>
      <c r="T209" s="30">
        <f>(I-Service_Fee)/12*S209</f>
        <v>390624.99999999994</v>
      </c>
      <c r="U209" s="35">
        <f t="shared" si="75"/>
        <v>0</v>
      </c>
      <c r="V209" s="34">
        <f t="shared" si="80"/>
        <v>37500000</v>
      </c>
      <c r="W209" s="30">
        <f>(I-Service_Fee)/12*V209</f>
        <v>234374.99999999997</v>
      </c>
      <c r="X209" s="35">
        <f t="shared" si="81"/>
        <v>0</v>
      </c>
      <c r="Y209" s="32"/>
      <c r="Z209" s="32">
        <f t="shared" si="87"/>
        <v>199</v>
      </c>
      <c r="AA209" s="32">
        <f t="shared" si="82"/>
        <v>0</v>
      </c>
      <c r="AB209" s="32">
        <f t="shared" si="83"/>
        <v>766809.65480260085</v>
      </c>
      <c r="AC209" s="32">
        <f t="shared" si="84"/>
        <v>390624.99999999994</v>
      </c>
      <c r="AD209" s="32">
        <f t="shared" si="85"/>
        <v>234374.99999999997</v>
      </c>
    </row>
    <row r="210" spans="1:30" ht="15.75" thickBot="1" x14ac:dyDescent="0.3">
      <c r="A210" s="7">
        <v>200</v>
      </c>
      <c r="B210" s="14">
        <f t="shared" si="76"/>
        <v>113186638.5153804</v>
      </c>
      <c r="C210" s="19">
        <f t="shared" si="77"/>
        <v>1148671.9364954869</v>
      </c>
      <c r="D210" s="14">
        <f t="shared" si="66"/>
        <v>754577.59010253602</v>
      </c>
      <c r="E210" s="15">
        <f t="shared" si="67"/>
        <v>394094.34639295086</v>
      </c>
      <c r="F210" s="17">
        <f>IF(time&lt;=30,1-(1-$F$3*time/30)^(1/12),1-(1-$F$3)^(1/12))</f>
        <v>2.5350486138366879E-3</v>
      </c>
      <c r="G210" s="16">
        <f t="shared" si="68"/>
        <v>285934.58274670504</v>
      </c>
      <c r="H210" s="14">
        <f t="shared" si="69"/>
        <v>47161.099381408501</v>
      </c>
      <c r="I210" s="15">
        <f t="shared" si="70"/>
        <v>680028.9291396559</v>
      </c>
      <c r="J210" s="14">
        <f t="shared" si="71"/>
        <v>707416.49072112748</v>
      </c>
      <c r="K210" s="21">
        <f t="shared" si="72"/>
        <v>1387445.4198607835</v>
      </c>
      <c r="M210" s="33">
        <f t="shared" si="78"/>
        <v>0</v>
      </c>
      <c r="N210" s="30">
        <f>(I-Service_Fee)/12*M210</f>
        <v>0</v>
      </c>
      <c r="O210" s="35">
        <f t="shared" si="73"/>
        <v>0</v>
      </c>
      <c r="P210" s="33">
        <f t="shared" si="86"/>
        <v>13186638.515380247</v>
      </c>
      <c r="Q210" s="30">
        <f>(I-Service_Fee)/12*P210</f>
        <v>82416.490721126538</v>
      </c>
      <c r="R210" s="34">
        <f t="shared" si="74"/>
        <v>680028.9291396559</v>
      </c>
      <c r="S210" s="33">
        <f t="shared" si="79"/>
        <v>62500000</v>
      </c>
      <c r="T210" s="30">
        <f>(I-Service_Fee)/12*S210</f>
        <v>390624.99999999994</v>
      </c>
      <c r="U210" s="35">
        <f t="shared" si="75"/>
        <v>0</v>
      </c>
      <c r="V210" s="34">
        <f t="shared" si="80"/>
        <v>37500000</v>
      </c>
      <c r="W210" s="30">
        <f>(I-Service_Fee)/12*V210</f>
        <v>234374.99999999997</v>
      </c>
      <c r="X210" s="35">
        <f t="shared" si="81"/>
        <v>0</v>
      </c>
      <c r="Y210" s="32"/>
      <c r="Z210" s="32">
        <f t="shared" si="87"/>
        <v>200</v>
      </c>
      <c r="AA210" s="32">
        <f t="shared" si="82"/>
        <v>0</v>
      </c>
      <c r="AB210" s="32">
        <f t="shared" si="83"/>
        <v>762445.41986078245</v>
      </c>
      <c r="AC210" s="32">
        <f t="shared" si="84"/>
        <v>390624.99999999994</v>
      </c>
      <c r="AD210" s="32">
        <f t="shared" si="85"/>
        <v>234374.99999999997</v>
      </c>
    </row>
    <row r="211" spans="1:30" ht="15.75" thickBot="1" x14ac:dyDescent="0.3">
      <c r="A211" s="7">
        <v>201</v>
      </c>
      <c r="B211" s="14">
        <f t="shared" si="76"/>
        <v>112506609.58624074</v>
      </c>
      <c r="C211" s="19">
        <f t="shared" si="77"/>
        <v>1145759.9972951207</v>
      </c>
      <c r="D211" s="14">
        <f t="shared" si="66"/>
        <v>750044.06390827161</v>
      </c>
      <c r="E211" s="15">
        <f t="shared" si="67"/>
        <v>395715.93338684912</v>
      </c>
      <c r="F211" s="17">
        <f>IF(time&lt;=30,1-(1-$F$3*time/30)^(1/12),1-(1-$F$3)^(1/12))</f>
        <v>2.5350486138366879E-3</v>
      </c>
      <c r="G211" s="16">
        <f t="shared" si="68"/>
        <v>284206.56555065961</v>
      </c>
      <c r="H211" s="14">
        <f t="shared" si="69"/>
        <v>46877.753994266975</v>
      </c>
      <c r="I211" s="15">
        <f t="shared" si="70"/>
        <v>679922.49893750879</v>
      </c>
      <c r="J211" s="14">
        <f t="shared" si="71"/>
        <v>703166.30991400464</v>
      </c>
      <c r="K211" s="21">
        <f t="shared" si="72"/>
        <v>1383088.8088515135</v>
      </c>
      <c r="M211" s="33">
        <f t="shared" si="78"/>
        <v>0</v>
      </c>
      <c r="N211" s="30">
        <f>(I-Service_Fee)/12*M211</f>
        <v>0</v>
      </c>
      <c r="O211" s="35">
        <f t="shared" si="73"/>
        <v>0</v>
      </c>
      <c r="P211" s="33">
        <f t="shared" si="86"/>
        <v>12506609.586240591</v>
      </c>
      <c r="Q211" s="30">
        <f>(I-Service_Fee)/12*P211</f>
        <v>78166.309914003694</v>
      </c>
      <c r="R211" s="34">
        <f t="shared" si="74"/>
        <v>679922.49893750879</v>
      </c>
      <c r="S211" s="33">
        <f t="shared" si="79"/>
        <v>62500000</v>
      </c>
      <c r="T211" s="30">
        <f>(I-Service_Fee)/12*S211</f>
        <v>390624.99999999994</v>
      </c>
      <c r="U211" s="35">
        <f t="shared" si="75"/>
        <v>0</v>
      </c>
      <c r="V211" s="34">
        <f t="shared" si="80"/>
        <v>37500000</v>
      </c>
      <c r="W211" s="30">
        <f>(I-Service_Fee)/12*V211</f>
        <v>234374.99999999997</v>
      </c>
      <c r="X211" s="35">
        <f t="shared" si="81"/>
        <v>0</v>
      </c>
      <c r="Y211" s="32"/>
      <c r="Z211" s="32">
        <f t="shared" si="87"/>
        <v>201</v>
      </c>
      <c r="AA211" s="32">
        <f t="shared" si="82"/>
        <v>0</v>
      </c>
      <c r="AB211" s="32">
        <f t="shared" si="83"/>
        <v>758088.8088515125</v>
      </c>
      <c r="AC211" s="32">
        <f t="shared" si="84"/>
        <v>390624.99999999994</v>
      </c>
      <c r="AD211" s="32">
        <f t="shared" si="85"/>
        <v>234374.99999999997</v>
      </c>
    </row>
    <row r="212" spans="1:30" ht="15.75" thickBot="1" x14ac:dyDescent="0.3">
      <c r="A212" s="7">
        <v>202</v>
      </c>
      <c r="B212" s="14">
        <f t="shared" si="76"/>
        <v>111826687.08730324</v>
      </c>
      <c r="C212" s="19">
        <f t="shared" si="77"/>
        <v>1142855.4400021883</v>
      </c>
      <c r="D212" s="14">
        <f t="shared" si="66"/>
        <v>745511.24724868825</v>
      </c>
      <c r="E212" s="15">
        <f t="shared" si="67"/>
        <v>397344.19275350007</v>
      </c>
      <c r="F212" s="17">
        <f>IF(time&lt;=30,1-(1-$F$3*time/30)^(1/12),1-(1-$F$3)^(1/12))</f>
        <v>2.5350486138366879E-3</v>
      </c>
      <c r="G212" s="16">
        <f t="shared" si="68"/>
        <v>282478.80124556134</v>
      </c>
      <c r="H212" s="14">
        <f t="shared" si="69"/>
        <v>46594.452953043015</v>
      </c>
      <c r="I212" s="15">
        <f t="shared" si="70"/>
        <v>679822.99399906141</v>
      </c>
      <c r="J212" s="14">
        <f t="shared" si="71"/>
        <v>698916.7942956452</v>
      </c>
      <c r="K212" s="21">
        <f t="shared" si="72"/>
        <v>1378739.7882947065</v>
      </c>
      <c r="M212" s="33">
        <f t="shared" si="78"/>
        <v>0</v>
      </c>
      <c r="N212" s="30">
        <f>(I-Service_Fee)/12*M212</f>
        <v>0</v>
      </c>
      <c r="O212" s="35">
        <f t="shared" si="73"/>
        <v>0</v>
      </c>
      <c r="P212" s="33">
        <f t="shared" si="86"/>
        <v>11826687.087303083</v>
      </c>
      <c r="Q212" s="30">
        <f>(I-Service_Fee)/12*P212</f>
        <v>73916.794295644271</v>
      </c>
      <c r="R212" s="34">
        <f t="shared" si="74"/>
        <v>679822.99399906141</v>
      </c>
      <c r="S212" s="33">
        <f t="shared" si="79"/>
        <v>62500000</v>
      </c>
      <c r="T212" s="30">
        <f>(I-Service_Fee)/12*S212</f>
        <v>390624.99999999994</v>
      </c>
      <c r="U212" s="35">
        <f t="shared" si="75"/>
        <v>0</v>
      </c>
      <c r="V212" s="34">
        <f t="shared" si="80"/>
        <v>37500000</v>
      </c>
      <c r="W212" s="30">
        <f>(I-Service_Fee)/12*V212</f>
        <v>234374.99999999997</v>
      </c>
      <c r="X212" s="35">
        <f t="shared" si="81"/>
        <v>0</v>
      </c>
      <c r="Y212" s="32"/>
      <c r="Z212" s="32">
        <f t="shared" si="87"/>
        <v>202</v>
      </c>
      <c r="AA212" s="32">
        <f t="shared" si="82"/>
        <v>0</v>
      </c>
      <c r="AB212" s="32">
        <f t="shared" si="83"/>
        <v>753739.78829470568</v>
      </c>
      <c r="AC212" s="32">
        <f t="shared" si="84"/>
        <v>390624.99999999994</v>
      </c>
      <c r="AD212" s="32">
        <f t="shared" si="85"/>
        <v>234374.99999999997</v>
      </c>
    </row>
    <row r="213" spans="1:30" ht="15.75" thickBot="1" x14ac:dyDescent="0.3">
      <c r="A213" s="7">
        <v>203</v>
      </c>
      <c r="B213" s="14">
        <f t="shared" si="76"/>
        <v>111146864.09330417</v>
      </c>
      <c r="C213" s="19">
        <f t="shared" si="77"/>
        <v>1139958.2459031951</v>
      </c>
      <c r="D213" s="14">
        <f t="shared" si="66"/>
        <v>740979.09395536117</v>
      </c>
      <c r="E213" s="15">
        <f t="shared" si="67"/>
        <v>398979.15194783395</v>
      </c>
      <c r="F213" s="17">
        <f>IF(time&lt;=30,1-(1-$F$3*time/30)^(1/12),1-(1-$F$3)^(1/12))</f>
        <v>2.5350486138366879E-3</v>
      </c>
      <c r="G213" s="16">
        <f t="shared" si="68"/>
        <v>280751.27220593038</v>
      </c>
      <c r="H213" s="14">
        <f t="shared" si="69"/>
        <v>46311.193372210073</v>
      </c>
      <c r="I213" s="15">
        <f t="shared" si="70"/>
        <v>679730.42415376427</v>
      </c>
      <c r="J213" s="14">
        <f t="shared" si="71"/>
        <v>694667.90058315115</v>
      </c>
      <c r="K213" s="21">
        <f t="shared" si="72"/>
        <v>1374398.3247369155</v>
      </c>
      <c r="M213" s="33">
        <f t="shared" si="78"/>
        <v>0</v>
      </c>
      <c r="N213" s="30">
        <f>(I-Service_Fee)/12*M213</f>
        <v>0</v>
      </c>
      <c r="O213" s="35">
        <f t="shared" si="73"/>
        <v>0</v>
      </c>
      <c r="P213" s="33">
        <f t="shared" si="86"/>
        <v>11146864.093304021</v>
      </c>
      <c r="Q213" s="30">
        <f>(I-Service_Fee)/12*P213</f>
        <v>69667.900583150127</v>
      </c>
      <c r="R213" s="34">
        <f t="shared" si="74"/>
        <v>679730.42415376427</v>
      </c>
      <c r="S213" s="33">
        <f t="shared" si="79"/>
        <v>62500000</v>
      </c>
      <c r="T213" s="30">
        <f>(I-Service_Fee)/12*S213</f>
        <v>390624.99999999994</v>
      </c>
      <c r="U213" s="35">
        <f t="shared" si="75"/>
        <v>0</v>
      </c>
      <c r="V213" s="34">
        <f t="shared" si="80"/>
        <v>37500000</v>
      </c>
      <c r="W213" s="30">
        <f>(I-Service_Fee)/12*V213</f>
        <v>234374.99999999997</v>
      </c>
      <c r="X213" s="35">
        <f t="shared" si="81"/>
        <v>0</v>
      </c>
      <c r="Y213" s="32"/>
      <c r="Z213" s="32">
        <f t="shared" si="87"/>
        <v>203</v>
      </c>
      <c r="AA213" s="32">
        <f t="shared" si="82"/>
        <v>0</v>
      </c>
      <c r="AB213" s="32">
        <f t="shared" si="83"/>
        <v>749398.32473691436</v>
      </c>
      <c r="AC213" s="32">
        <f t="shared" si="84"/>
        <v>390624.99999999994</v>
      </c>
      <c r="AD213" s="32">
        <f t="shared" si="85"/>
        <v>234374.99999999997</v>
      </c>
    </row>
    <row r="214" spans="1:30" ht="15.75" thickBot="1" x14ac:dyDescent="0.3">
      <c r="A214" s="7">
        <v>204</v>
      </c>
      <c r="B214" s="14">
        <f t="shared" si="76"/>
        <v>110467133.66915041</v>
      </c>
      <c r="C214" s="19">
        <f t="shared" si="77"/>
        <v>1137068.3963320863</v>
      </c>
      <c r="D214" s="14">
        <f t="shared" si="66"/>
        <v>736447.55779433611</v>
      </c>
      <c r="E214" s="15">
        <f t="shared" si="67"/>
        <v>400620.83853775018</v>
      </c>
      <c r="F214" s="17">
        <f>IF(time&lt;=30,1-(1-$F$3*time/30)^(1/12),1-(1-$F$3)^(1/12))</f>
        <v>2.5350486138366879E-3</v>
      </c>
      <c r="G214" s="16">
        <f t="shared" si="68"/>
        <v>279023.96078108263</v>
      </c>
      <c r="H214" s="14">
        <f t="shared" si="69"/>
        <v>46027.972362146007</v>
      </c>
      <c r="I214" s="15">
        <f t="shared" si="70"/>
        <v>679644.79931883281</v>
      </c>
      <c r="J214" s="14">
        <f t="shared" si="71"/>
        <v>690419.5854321901</v>
      </c>
      <c r="K214" s="21">
        <f t="shared" si="72"/>
        <v>1370064.3847510228</v>
      </c>
      <c r="M214" s="33">
        <f t="shared" si="78"/>
        <v>0</v>
      </c>
      <c r="N214" s="30">
        <f>(I-Service_Fee)/12*M214</f>
        <v>0</v>
      </c>
      <c r="O214" s="35">
        <f t="shared" si="73"/>
        <v>0</v>
      </c>
      <c r="P214" s="33">
        <f t="shared" si="86"/>
        <v>10467133.669150257</v>
      </c>
      <c r="Q214" s="30">
        <f>(I-Service_Fee)/12*P214</f>
        <v>65419.585432189102</v>
      </c>
      <c r="R214" s="34">
        <f t="shared" si="74"/>
        <v>679644.79931883281</v>
      </c>
      <c r="S214" s="33">
        <f t="shared" si="79"/>
        <v>62500000</v>
      </c>
      <c r="T214" s="30">
        <f>(I-Service_Fee)/12*S214</f>
        <v>390624.99999999994</v>
      </c>
      <c r="U214" s="35">
        <f t="shared" si="75"/>
        <v>0</v>
      </c>
      <c r="V214" s="34">
        <f t="shared" si="80"/>
        <v>37500000</v>
      </c>
      <c r="W214" s="30">
        <f>(I-Service_Fee)/12*V214</f>
        <v>234374.99999999997</v>
      </c>
      <c r="X214" s="35">
        <f t="shared" si="81"/>
        <v>0</v>
      </c>
      <c r="Y214" s="32"/>
      <c r="Z214" s="32">
        <f t="shared" si="87"/>
        <v>204</v>
      </c>
      <c r="AA214" s="32">
        <f t="shared" si="82"/>
        <v>0</v>
      </c>
      <c r="AB214" s="32">
        <f t="shared" si="83"/>
        <v>745064.38475102186</v>
      </c>
      <c r="AC214" s="32">
        <f t="shared" si="84"/>
        <v>390624.99999999994</v>
      </c>
      <c r="AD214" s="32">
        <f t="shared" si="85"/>
        <v>234374.99999999997</v>
      </c>
    </row>
    <row r="215" spans="1:30" ht="15.75" thickBot="1" x14ac:dyDescent="0.3">
      <c r="A215" s="7">
        <v>205</v>
      </c>
      <c r="B215" s="14">
        <f t="shared" si="76"/>
        <v>109787488.86983158</v>
      </c>
      <c r="C215" s="19">
        <f t="shared" si="77"/>
        <v>1134185.8726701273</v>
      </c>
      <c r="D215" s="14">
        <f t="shared" si="66"/>
        <v>731916.59246554389</v>
      </c>
      <c r="E215" s="15">
        <f t="shared" si="67"/>
        <v>402269.28020458343</v>
      </c>
      <c r="F215" s="17">
        <f>IF(time&lt;=30,1-(1-$F$3*time/30)^(1/12),1-(1-$F$3)^(1/12))</f>
        <v>2.5350486138366879E-3</v>
      </c>
      <c r="G215" s="16">
        <f t="shared" si="68"/>
        <v>277296.84929490567</v>
      </c>
      <c r="H215" s="14">
        <f t="shared" si="69"/>
        <v>45744.787029096486</v>
      </c>
      <c r="I215" s="15">
        <f t="shared" si="70"/>
        <v>679566.12949948909</v>
      </c>
      <c r="J215" s="14">
        <f t="shared" si="71"/>
        <v>686171.80543644738</v>
      </c>
      <c r="K215" s="21">
        <f t="shared" si="72"/>
        <v>1365737.9349359365</v>
      </c>
      <c r="M215" s="33">
        <f t="shared" si="78"/>
        <v>0</v>
      </c>
      <c r="N215" s="30">
        <f>(I-Service_Fee)/12*M215</f>
        <v>0</v>
      </c>
      <c r="O215" s="35">
        <f t="shared" si="73"/>
        <v>0</v>
      </c>
      <c r="P215" s="33">
        <f t="shared" si="86"/>
        <v>9787488.8698314242</v>
      </c>
      <c r="Q215" s="30">
        <f>(I-Service_Fee)/12*P215</f>
        <v>61171.805436446397</v>
      </c>
      <c r="R215" s="34">
        <f t="shared" si="74"/>
        <v>679566.12949948909</v>
      </c>
      <c r="S215" s="33">
        <f t="shared" si="79"/>
        <v>62500000</v>
      </c>
      <c r="T215" s="30">
        <f>(I-Service_Fee)/12*S215</f>
        <v>390624.99999999994</v>
      </c>
      <c r="U215" s="35">
        <f t="shared" si="75"/>
        <v>0</v>
      </c>
      <c r="V215" s="34">
        <f t="shared" si="80"/>
        <v>37500000</v>
      </c>
      <c r="W215" s="30">
        <f>(I-Service_Fee)/12*V215</f>
        <v>234374.99999999997</v>
      </c>
      <c r="X215" s="35">
        <f t="shared" si="81"/>
        <v>0</v>
      </c>
      <c r="Y215" s="32"/>
      <c r="Z215" s="32">
        <f t="shared" si="87"/>
        <v>205</v>
      </c>
      <c r="AA215" s="32">
        <f t="shared" si="82"/>
        <v>0</v>
      </c>
      <c r="AB215" s="32">
        <f t="shared" si="83"/>
        <v>740737.93493593554</v>
      </c>
      <c r="AC215" s="32">
        <f t="shared" si="84"/>
        <v>390624.99999999994</v>
      </c>
      <c r="AD215" s="32">
        <f t="shared" si="85"/>
        <v>234374.99999999997</v>
      </c>
    </row>
    <row r="216" spans="1:30" ht="15.75" thickBot="1" x14ac:dyDescent="0.3">
      <c r="A216" s="7">
        <v>206</v>
      </c>
      <c r="B216" s="14">
        <f t="shared" si="76"/>
        <v>109107922.74033208</v>
      </c>
      <c r="C216" s="19">
        <f t="shared" si="77"/>
        <v>1131310.6563457819</v>
      </c>
      <c r="D216" s="14">
        <f t="shared" si="66"/>
        <v>727386.15160221397</v>
      </c>
      <c r="E216" s="15">
        <f t="shared" si="67"/>
        <v>403924.5047435679</v>
      </c>
      <c r="F216" s="17">
        <f>IF(time&lt;=30,1-(1-$F$3*time/30)^(1/12),1-(1-$F$3)^(1/12))</f>
        <v>2.5350486138366879E-3</v>
      </c>
      <c r="G216" s="16">
        <f t="shared" si="68"/>
        <v>275569.92004563444</v>
      </c>
      <c r="H216" s="14">
        <f t="shared" si="69"/>
        <v>45461.634475138366</v>
      </c>
      <c r="I216" s="15">
        <f t="shared" si="70"/>
        <v>679494.4247892024</v>
      </c>
      <c r="J216" s="14">
        <f t="shared" si="71"/>
        <v>681924.51712707558</v>
      </c>
      <c r="K216" s="21">
        <f t="shared" si="72"/>
        <v>1361418.9419162781</v>
      </c>
      <c r="M216" s="33">
        <f t="shared" si="78"/>
        <v>0</v>
      </c>
      <c r="N216" s="30">
        <f>(I-Service_Fee)/12*M216</f>
        <v>0</v>
      </c>
      <c r="O216" s="35">
        <f t="shared" si="73"/>
        <v>0</v>
      </c>
      <c r="P216" s="33">
        <f t="shared" si="86"/>
        <v>9107922.7403319348</v>
      </c>
      <c r="Q216" s="30">
        <f>(I-Service_Fee)/12*P216</f>
        <v>56924.517127074585</v>
      </c>
      <c r="R216" s="34">
        <f t="shared" si="74"/>
        <v>679494.4247892024</v>
      </c>
      <c r="S216" s="33">
        <f t="shared" si="79"/>
        <v>62500000</v>
      </c>
      <c r="T216" s="30">
        <f>(I-Service_Fee)/12*S216</f>
        <v>390624.99999999994</v>
      </c>
      <c r="U216" s="35">
        <f t="shared" si="75"/>
        <v>0</v>
      </c>
      <c r="V216" s="34">
        <f t="shared" si="80"/>
        <v>37500000</v>
      </c>
      <c r="W216" s="30">
        <f>(I-Service_Fee)/12*V216</f>
        <v>234374.99999999997</v>
      </c>
      <c r="X216" s="35">
        <f t="shared" si="81"/>
        <v>0</v>
      </c>
      <c r="Y216" s="32"/>
      <c r="Z216" s="32">
        <f t="shared" si="87"/>
        <v>206</v>
      </c>
      <c r="AA216" s="32">
        <f t="shared" si="82"/>
        <v>0</v>
      </c>
      <c r="AB216" s="32">
        <f t="shared" si="83"/>
        <v>736418.94191627693</v>
      </c>
      <c r="AC216" s="32">
        <f t="shared" si="84"/>
        <v>390624.99999999994</v>
      </c>
      <c r="AD216" s="32">
        <f t="shared" si="85"/>
        <v>234374.99999999997</v>
      </c>
    </row>
    <row r="217" spans="1:30" ht="15.75" thickBot="1" x14ac:dyDescent="0.3">
      <c r="A217" s="7">
        <v>207</v>
      </c>
      <c r="B217" s="14">
        <f t="shared" si="76"/>
        <v>108428428.31554288</v>
      </c>
      <c r="C217" s="19">
        <f t="shared" si="77"/>
        <v>1128442.7288345937</v>
      </c>
      <c r="D217" s="14">
        <f t="shared" si="66"/>
        <v>722856.18877028592</v>
      </c>
      <c r="E217" s="15">
        <f t="shared" si="67"/>
        <v>405586.54006430774</v>
      </c>
      <c r="F217" s="17">
        <f>IF(time&lt;=30,1-(1-$F$3*time/30)^(1/12),1-(1-$F$3)^(1/12))</f>
        <v>2.5350486138366879E-3</v>
      </c>
      <c r="G217" s="16">
        <f t="shared" si="68"/>
        <v>273843.1553056268</v>
      </c>
      <c r="H217" s="14">
        <f t="shared" si="69"/>
        <v>45178.511798142863</v>
      </c>
      <c r="I217" s="15">
        <f t="shared" si="70"/>
        <v>679429.69536993455</v>
      </c>
      <c r="J217" s="14">
        <f t="shared" si="71"/>
        <v>677677.67697214312</v>
      </c>
      <c r="K217" s="21">
        <f t="shared" si="72"/>
        <v>1357107.3723420775</v>
      </c>
      <c r="M217" s="33">
        <f t="shared" si="78"/>
        <v>0</v>
      </c>
      <c r="N217" s="30">
        <f>(I-Service_Fee)/12*M217</f>
        <v>0</v>
      </c>
      <c r="O217" s="35">
        <f t="shared" si="73"/>
        <v>0</v>
      </c>
      <c r="P217" s="33">
        <f t="shared" si="86"/>
        <v>8428428.3155427314</v>
      </c>
      <c r="Q217" s="30">
        <f>(I-Service_Fee)/12*P217</f>
        <v>52677.676972142064</v>
      </c>
      <c r="R217" s="34">
        <f t="shared" si="74"/>
        <v>679429.69536993455</v>
      </c>
      <c r="S217" s="33">
        <f t="shared" si="79"/>
        <v>62500000</v>
      </c>
      <c r="T217" s="30">
        <f>(I-Service_Fee)/12*S217</f>
        <v>390624.99999999994</v>
      </c>
      <c r="U217" s="35">
        <f t="shared" si="75"/>
        <v>0</v>
      </c>
      <c r="V217" s="34">
        <f t="shared" si="80"/>
        <v>37500000</v>
      </c>
      <c r="W217" s="30">
        <f>(I-Service_Fee)/12*V217</f>
        <v>234374.99999999997</v>
      </c>
      <c r="X217" s="35">
        <f t="shared" si="81"/>
        <v>0</v>
      </c>
      <c r="Y217" s="32"/>
      <c r="Z217" s="32">
        <f t="shared" si="87"/>
        <v>207</v>
      </c>
      <c r="AA217" s="32">
        <f t="shared" si="82"/>
        <v>0</v>
      </c>
      <c r="AB217" s="32">
        <f t="shared" si="83"/>
        <v>732107.37234207662</v>
      </c>
      <c r="AC217" s="32">
        <f t="shared" si="84"/>
        <v>390624.99999999994</v>
      </c>
      <c r="AD217" s="32">
        <f t="shared" si="85"/>
        <v>234374.99999999997</v>
      </c>
    </row>
    <row r="218" spans="1:30" ht="15.75" thickBot="1" x14ac:dyDescent="0.3">
      <c r="A218" s="7">
        <v>208</v>
      </c>
      <c r="B218" s="14">
        <f t="shared" si="76"/>
        <v>107748998.62017295</v>
      </c>
      <c r="C218" s="19">
        <f t="shared" si="77"/>
        <v>1125582.0716590676</v>
      </c>
      <c r="D218" s="14">
        <f t="shared" si="66"/>
        <v>718326.65746781975</v>
      </c>
      <c r="E218" s="15">
        <f t="shared" si="67"/>
        <v>407255.4141912479</v>
      </c>
      <c r="F218" s="17">
        <f>IF(time&lt;=30,1-(1-$F$3*time/30)^(1/12),1-(1-$F$3)^(1/12))</f>
        <v>2.5350486138366879E-3</v>
      </c>
      <c r="G218" s="16">
        <f t="shared" si="68"/>
        <v>272116.53732113761</v>
      </c>
      <c r="H218" s="14">
        <f t="shared" si="69"/>
        <v>44895.416091738727</v>
      </c>
      <c r="I218" s="15">
        <f t="shared" si="70"/>
        <v>679371.95151238551</v>
      </c>
      <c r="J218" s="14">
        <f t="shared" si="71"/>
        <v>673431.24137608102</v>
      </c>
      <c r="K218" s="21">
        <f t="shared" si="72"/>
        <v>1352803.1928884666</v>
      </c>
      <c r="M218" s="33">
        <f t="shared" si="78"/>
        <v>0</v>
      </c>
      <c r="N218" s="30">
        <f>(I-Service_Fee)/12*M218</f>
        <v>0</v>
      </c>
      <c r="O218" s="35">
        <f t="shared" si="73"/>
        <v>0</v>
      </c>
      <c r="P218" s="33">
        <f t="shared" si="86"/>
        <v>7748998.6201727968</v>
      </c>
      <c r="Q218" s="30">
        <f>(I-Service_Fee)/12*P218</f>
        <v>48431.241376079975</v>
      </c>
      <c r="R218" s="34">
        <f t="shared" si="74"/>
        <v>679371.95151238551</v>
      </c>
      <c r="S218" s="33">
        <f t="shared" si="79"/>
        <v>62500000</v>
      </c>
      <c r="T218" s="30">
        <f>(I-Service_Fee)/12*S218</f>
        <v>390624.99999999994</v>
      </c>
      <c r="U218" s="35">
        <f t="shared" si="75"/>
        <v>0</v>
      </c>
      <c r="V218" s="34">
        <f t="shared" si="80"/>
        <v>37500000</v>
      </c>
      <c r="W218" s="30">
        <f>(I-Service_Fee)/12*V218</f>
        <v>234374.99999999997</v>
      </c>
      <c r="X218" s="35">
        <f t="shared" si="81"/>
        <v>0</v>
      </c>
      <c r="Y218" s="32"/>
      <c r="Z218" s="32">
        <f t="shared" si="87"/>
        <v>208</v>
      </c>
      <c r="AA218" s="32">
        <f t="shared" si="82"/>
        <v>0</v>
      </c>
      <c r="AB218" s="32">
        <f t="shared" si="83"/>
        <v>727803.19288846548</v>
      </c>
      <c r="AC218" s="32">
        <f t="shared" si="84"/>
        <v>390624.99999999994</v>
      </c>
      <c r="AD218" s="32">
        <f t="shared" si="85"/>
        <v>234374.99999999997</v>
      </c>
    </row>
    <row r="219" spans="1:30" ht="15.75" thickBot="1" x14ac:dyDescent="0.3">
      <c r="A219" s="7">
        <v>209</v>
      </c>
      <c r="B219" s="14">
        <f t="shared" si="76"/>
        <v>107069626.66866057</v>
      </c>
      <c r="C219" s="19">
        <f t="shared" si="77"/>
        <v>1122728.6663885487</v>
      </c>
      <c r="D219" s="14">
        <f t="shared" si="66"/>
        <v>713797.5111244038</v>
      </c>
      <c r="E219" s="15">
        <f t="shared" si="67"/>
        <v>408931.15526414488</v>
      </c>
      <c r="F219" s="17">
        <f>IF(time&lt;=30,1-(1-$F$3*time/30)^(1/12),1-(1-$F$3)^(1/12))</f>
        <v>2.5350486138366879E-3</v>
      </c>
      <c r="G219" s="16">
        <f t="shared" si="68"/>
        <v>270390.04831209267</v>
      </c>
      <c r="H219" s="14">
        <f t="shared" si="69"/>
        <v>44612.344445275237</v>
      </c>
      <c r="I219" s="15">
        <f t="shared" si="70"/>
        <v>679321.20357623755</v>
      </c>
      <c r="J219" s="14">
        <f t="shared" si="71"/>
        <v>669185.16667912854</v>
      </c>
      <c r="K219" s="21">
        <f t="shared" si="72"/>
        <v>1348506.370255366</v>
      </c>
      <c r="M219" s="33">
        <f t="shared" si="78"/>
        <v>0</v>
      </c>
      <c r="N219" s="30">
        <f>(I-Service_Fee)/12*M219</f>
        <v>0</v>
      </c>
      <c r="O219" s="35">
        <f t="shared" si="73"/>
        <v>0</v>
      </c>
      <c r="P219" s="33">
        <f t="shared" si="86"/>
        <v>7069626.6686604116</v>
      </c>
      <c r="Q219" s="30">
        <f>(I-Service_Fee)/12*P219</f>
        <v>44185.166679127571</v>
      </c>
      <c r="R219" s="34">
        <f t="shared" si="74"/>
        <v>679321.20357623755</v>
      </c>
      <c r="S219" s="33">
        <f t="shared" si="79"/>
        <v>62500000</v>
      </c>
      <c r="T219" s="30">
        <f>(I-Service_Fee)/12*S219</f>
        <v>390624.99999999994</v>
      </c>
      <c r="U219" s="35">
        <f t="shared" si="75"/>
        <v>0</v>
      </c>
      <c r="V219" s="34">
        <f t="shared" si="80"/>
        <v>37500000</v>
      </c>
      <c r="W219" s="30">
        <f>(I-Service_Fee)/12*V219</f>
        <v>234374.99999999997</v>
      </c>
      <c r="X219" s="35">
        <f t="shared" si="81"/>
        <v>0</v>
      </c>
      <c r="Y219" s="32"/>
      <c r="Z219" s="32">
        <f t="shared" si="87"/>
        <v>209</v>
      </c>
      <c r="AA219" s="32">
        <f t="shared" si="82"/>
        <v>0</v>
      </c>
      <c r="AB219" s="32">
        <f t="shared" si="83"/>
        <v>723506.37025536515</v>
      </c>
      <c r="AC219" s="32">
        <f t="shared" si="84"/>
        <v>390624.99999999994</v>
      </c>
      <c r="AD219" s="32">
        <f t="shared" si="85"/>
        <v>234374.99999999997</v>
      </c>
    </row>
    <row r="220" spans="1:30" ht="15.75" thickBot="1" x14ac:dyDescent="0.3">
      <c r="A220" s="7">
        <v>210</v>
      </c>
      <c r="B220" s="14">
        <f t="shared" si="76"/>
        <v>106390305.46508433</v>
      </c>
      <c r="C220" s="19">
        <f t="shared" si="77"/>
        <v>1119882.4946391056</v>
      </c>
      <c r="D220" s="14">
        <f t="shared" si="66"/>
        <v>709268.70310056221</v>
      </c>
      <c r="E220" s="15">
        <f t="shared" si="67"/>
        <v>410613.79153854342</v>
      </c>
      <c r="F220" s="17">
        <f>IF(time&lt;=30,1-(1-$F$3*time/30)^(1/12),1-(1-$F$3)^(1/12))</f>
        <v>2.5350486138366879E-3</v>
      </c>
      <c r="G220" s="16">
        <f t="shared" si="68"/>
        <v>268663.67047186184</v>
      </c>
      <c r="H220" s="14">
        <f t="shared" si="69"/>
        <v>44329.293943785138</v>
      </c>
      <c r="I220" s="15">
        <f t="shared" si="70"/>
        <v>679277.46201040526</v>
      </c>
      <c r="J220" s="14">
        <f t="shared" si="71"/>
        <v>664939.40915677708</v>
      </c>
      <c r="K220" s="21">
        <f t="shared" si="72"/>
        <v>1344216.8711671825</v>
      </c>
      <c r="M220" s="33">
        <f t="shared" si="78"/>
        <v>0</v>
      </c>
      <c r="N220" s="30">
        <f>(I-Service_Fee)/12*M220</f>
        <v>0</v>
      </c>
      <c r="O220" s="35">
        <f t="shared" si="73"/>
        <v>0</v>
      </c>
      <c r="P220" s="33">
        <f t="shared" si="86"/>
        <v>6390305.4650841737</v>
      </c>
      <c r="Q220" s="30">
        <f>(I-Service_Fee)/12*P220</f>
        <v>39939.409156776084</v>
      </c>
      <c r="R220" s="34">
        <f t="shared" si="74"/>
        <v>679277.46201040526</v>
      </c>
      <c r="S220" s="33">
        <f t="shared" si="79"/>
        <v>62500000</v>
      </c>
      <c r="T220" s="30">
        <f>(I-Service_Fee)/12*S220</f>
        <v>390624.99999999994</v>
      </c>
      <c r="U220" s="35">
        <f t="shared" si="75"/>
        <v>0</v>
      </c>
      <c r="V220" s="34">
        <f t="shared" si="80"/>
        <v>37500000</v>
      </c>
      <c r="W220" s="30">
        <f>(I-Service_Fee)/12*V220</f>
        <v>234374.99999999997</v>
      </c>
      <c r="X220" s="35">
        <f t="shared" si="81"/>
        <v>0</v>
      </c>
      <c r="Y220" s="32"/>
      <c r="Z220" s="32">
        <f t="shared" si="87"/>
        <v>210</v>
      </c>
      <c r="AA220" s="32">
        <f t="shared" si="82"/>
        <v>0</v>
      </c>
      <c r="AB220" s="32">
        <f t="shared" si="83"/>
        <v>719216.87116718129</v>
      </c>
      <c r="AC220" s="32">
        <f t="shared" si="84"/>
        <v>390624.99999999994</v>
      </c>
      <c r="AD220" s="32">
        <f t="shared" si="85"/>
        <v>234374.99999999997</v>
      </c>
    </row>
    <row r="221" spans="1:30" ht="15.75" thickBot="1" x14ac:dyDescent="0.3">
      <c r="A221" s="7">
        <v>211</v>
      </c>
      <c r="B221" s="14">
        <f t="shared" si="76"/>
        <v>105711028.00307393</v>
      </c>
      <c r="C221" s="19">
        <f t="shared" si="77"/>
        <v>1117043.538073411</v>
      </c>
      <c r="D221" s="14">
        <f t="shared" si="66"/>
        <v>704740.18668715958</v>
      </c>
      <c r="E221" s="15">
        <f t="shared" si="67"/>
        <v>412303.35138625139</v>
      </c>
      <c r="F221" s="17">
        <f>IF(time&lt;=30,1-(1-$F$3*time/30)^(1/12),1-(1-$F$3)^(1/12))</f>
        <v>2.5350486138366879E-3</v>
      </c>
      <c r="G221" s="16">
        <f t="shared" si="68"/>
        <v>266937.38596703194</v>
      </c>
      <c r="H221" s="14">
        <f t="shared" si="69"/>
        <v>44046.261667947467</v>
      </c>
      <c r="I221" s="15">
        <f t="shared" si="70"/>
        <v>679240.73735328333</v>
      </c>
      <c r="J221" s="14">
        <f t="shared" si="71"/>
        <v>660693.92501921207</v>
      </c>
      <c r="K221" s="21">
        <f t="shared" si="72"/>
        <v>1339934.6623724955</v>
      </c>
      <c r="M221" s="33">
        <f t="shared" si="78"/>
        <v>0</v>
      </c>
      <c r="N221" s="30">
        <f>(I-Service_Fee)/12*M221</f>
        <v>0</v>
      </c>
      <c r="O221" s="35">
        <f t="shared" si="73"/>
        <v>0</v>
      </c>
      <c r="P221" s="33">
        <f t="shared" si="86"/>
        <v>5711028.0030737687</v>
      </c>
      <c r="Q221" s="30">
        <f>(I-Service_Fee)/12*P221</f>
        <v>35693.925019211048</v>
      </c>
      <c r="R221" s="34">
        <f t="shared" si="74"/>
        <v>679240.73735328333</v>
      </c>
      <c r="S221" s="33">
        <f t="shared" si="79"/>
        <v>62500000</v>
      </c>
      <c r="T221" s="30">
        <f>(I-Service_Fee)/12*S221</f>
        <v>390624.99999999994</v>
      </c>
      <c r="U221" s="35">
        <f t="shared" si="75"/>
        <v>0</v>
      </c>
      <c r="V221" s="34">
        <f t="shared" si="80"/>
        <v>37500000</v>
      </c>
      <c r="W221" s="30">
        <f>(I-Service_Fee)/12*V221</f>
        <v>234374.99999999997</v>
      </c>
      <c r="X221" s="35">
        <f t="shared" si="81"/>
        <v>0</v>
      </c>
      <c r="Y221" s="32"/>
      <c r="Z221" s="32">
        <f t="shared" si="87"/>
        <v>211</v>
      </c>
      <c r="AA221" s="32">
        <f t="shared" si="82"/>
        <v>0</v>
      </c>
      <c r="AB221" s="32">
        <f t="shared" si="83"/>
        <v>714934.66237249435</v>
      </c>
      <c r="AC221" s="32">
        <f t="shared" si="84"/>
        <v>390624.99999999994</v>
      </c>
      <c r="AD221" s="32">
        <f t="shared" si="85"/>
        <v>234374.99999999997</v>
      </c>
    </row>
    <row r="222" spans="1:30" ht="15.75" thickBot="1" x14ac:dyDescent="0.3">
      <c r="A222" s="7">
        <v>212</v>
      </c>
      <c r="B222" s="14">
        <f t="shared" si="76"/>
        <v>105031787.26572065</v>
      </c>
      <c r="C222" s="19">
        <f t="shared" si="77"/>
        <v>1114211.7784006228</v>
      </c>
      <c r="D222" s="14">
        <f t="shared" si="66"/>
        <v>700211.91510480433</v>
      </c>
      <c r="E222" s="15">
        <f t="shared" si="67"/>
        <v>413999.86329581845</v>
      </c>
      <c r="F222" s="17">
        <f>IF(time&lt;=30,1-(1-$F$3*time/30)^(1/12),1-(1-$F$3)^(1/12))</f>
        <v>2.5350486138366879E-3</v>
      </c>
      <c r="G222" s="16">
        <f t="shared" si="68"/>
        <v>265211.17693717836</v>
      </c>
      <c r="H222" s="14">
        <f t="shared" si="69"/>
        <v>43763.244694050278</v>
      </c>
      <c r="I222" s="15">
        <f t="shared" si="70"/>
        <v>679211.04023299681</v>
      </c>
      <c r="J222" s="14">
        <f t="shared" si="71"/>
        <v>656448.67041075404</v>
      </c>
      <c r="K222" s="21">
        <f t="shared" si="72"/>
        <v>1335659.7106437508</v>
      </c>
      <c r="M222" s="33">
        <f t="shared" si="78"/>
        <v>0</v>
      </c>
      <c r="N222" s="30">
        <f>(I-Service_Fee)/12*M222</f>
        <v>0</v>
      </c>
      <c r="O222" s="35">
        <f t="shared" si="73"/>
        <v>0</v>
      </c>
      <c r="P222" s="33">
        <f t="shared" si="86"/>
        <v>5031787.2657204857</v>
      </c>
      <c r="Q222" s="30">
        <f>(I-Service_Fee)/12*P222</f>
        <v>31448.670410753031</v>
      </c>
      <c r="R222" s="34">
        <f t="shared" si="74"/>
        <v>679211.04023299681</v>
      </c>
      <c r="S222" s="33">
        <f t="shared" si="79"/>
        <v>62500000</v>
      </c>
      <c r="T222" s="30">
        <f>(I-Service_Fee)/12*S222</f>
        <v>390624.99999999994</v>
      </c>
      <c r="U222" s="35">
        <f t="shared" si="75"/>
        <v>0</v>
      </c>
      <c r="V222" s="34">
        <f t="shared" si="80"/>
        <v>37500000</v>
      </c>
      <c r="W222" s="30">
        <f>(I-Service_Fee)/12*V222</f>
        <v>234374.99999999997</v>
      </c>
      <c r="X222" s="35">
        <f t="shared" si="81"/>
        <v>0</v>
      </c>
      <c r="Y222" s="32"/>
      <c r="Z222" s="32">
        <f t="shared" si="87"/>
        <v>212</v>
      </c>
      <c r="AA222" s="32">
        <f t="shared" si="82"/>
        <v>0</v>
      </c>
      <c r="AB222" s="32">
        <f t="shared" si="83"/>
        <v>710659.7106437498</v>
      </c>
      <c r="AC222" s="32">
        <f t="shared" si="84"/>
        <v>390624.99999999994</v>
      </c>
      <c r="AD222" s="32">
        <f t="shared" si="85"/>
        <v>234374.99999999997</v>
      </c>
    </row>
    <row r="223" spans="1:30" ht="15.75" thickBot="1" x14ac:dyDescent="0.3">
      <c r="A223" s="7">
        <v>213</v>
      </c>
      <c r="B223" s="14">
        <f t="shared" si="76"/>
        <v>104352576.22548765</v>
      </c>
      <c r="C223" s="19">
        <f t="shared" si="77"/>
        <v>1111387.1973762678</v>
      </c>
      <c r="D223" s="14">
        <f t="shared" si="66"/>
        <v>695683.84150325099</v>
      </c>
      <c r="E223" s="15">
        <f t="shared" si="67"/>
        <v>415703.35587301676</v>
      </c>
      <c r="F223" s="17">
        <f>IF(time&lt;=30,1-(1-$F$3*time/30)^(1/12),1-(1-$F$3)^(1/12))</f>
        <v>2.5350486138366879E-3</v>
      </c>
      <c r="G223" s="16">
        <f t="shared" si="68"/>
        <v>263485.02549463662</v>
      </c>
      <c r="H223" s="14">
        <f t="shared" si="69"/>
        <v>43480.240093953187</v>
      </c>
      <c r="I223" s="15">
        <f t="shared" si="70"/>
        <v>679188.38136765338</v>
      </c>
      <c r="J223" s="14">
        <f t="shared" si="71"/>
        <v>652203.60140929779</v>
      </c>
      <c r="K223" s="21">
        <f t="shared" si="72"/>
        <v>1331391.982776951</v>
      </c>
      <c r="M223" s="33">
        <f t="shared" si="78"/>
        <v>0</v>
      </c>
      <c r="N223" s="30">
        <f>(I-Service_Fee)/12*M223</f>
        <v>0</v>
      </c>
      <c r="O223" s="35">
        <f t="shared" si="73"/>
        <v>0</v>
      </c>
      <c r="P223" s="33">
        <f t="shared" si="86"/>
        <v>4352576.2254874893</v>
      </c>
      <c r="Q223" s="30">
        <f>(I-Service_Fee)/12*P223</f>
        <v>27203.601409296807</v>
      </c>
      <c r="R223" s="34">
        <f t="shared" si="74"/>
        <v>679188.38136765338</v>
      </c>
      <c r="S223" s="33">
        <f t="shared" si="79"/>
        <v>62500000</v>
      </c>
      <c r="T223" s="30">
        <f>(I-Service_Fee)/12*S223</f>
        <v>390624.99999999994</v>
      </c>
      <c r="U223" s="35">
        <f t="shared" si="75"/>
        <v>0</v>
      </c>
      <c r="V223" s="34">
        <f t="shared" si="80"/>
        <v>37500000</v>
      </c>
      <c r="W223" s="30">
        <f>(I-Service_Fee)/12*V223</f>
        <v>234374.99999999997</v>
      </c>
      <c r="X223" s="35">
        <f t="shared" si="81"/>
        <v>0</v>
      </c>
      <c r="Y223" s="32"/>
      <c r="Z223" s="32">
        <f t="shared" si="87"/>
        <v>213</v>
      </c>
      <c r="AA223" s="32">
        <f t="shared" si="82"/>
        <v>0</v>
      </c>
      <c r="AB223" s="32">
        <f t="shared" si="83"/>
        <v>706391.98277695023</v>
      </c>
      <c r="AC223" s="32">
        <f t="shared" si="84"/>
        <v>390624.99999999994</v>
      </c>
      <c r="AD223" s="32">
        <f t="shared" si="85"/>
        <v>234374.99999999997</v>
      </c>
    </row>
    <row r="224" spans="1:30" ht="15.75" thickBot="1" x14ac:dyDescent="0.3">
      <c r="A224" s="7">
        <v>214</v>
      </c>
      <c r="B224" s="14">
        <f t="shared" si="76"/>
        <v>103673387.84412</v>
      </c>
      <c r="C224" s="19">
        <f t="shared" si="77"/>
        <v>1108569.7768021231</v>
      </c>
      <c r="D224" s="14">
        <f t="shared" si="66"/>
        <v>691155.91896080005</v>
      </c>
      <c r="E224" s="15">
        <f t="shared" si="67"/>
        <v>417413.85784132301</v>
      </c>
      <c r="F224" s="17">
        <f>IF(time&lt;=30,1-(1-$F$3*time/30)^(1/12),1-(1-$F$3)^(1/12))</f>
        <v>2.5350486138366879E-3</v>
      </c>
      <c r="G224" s="16">
        <f t="shared" si="68"/>
        <v>261758.91372427283</v>
      </c>
      <c r="H224" s="14">
        <f t="shared" si="69"/>
        <v>43197.244935050003</v>
      </c>
      <c r="I224" s="15">
        <f t="shared" si="70"/>
        <v>679172.77156559587</v>
      </c>
      <c r="J224" s="14">
        <f t="shared" si="71"/>
        <v>647958.67402575002</v>
      </c>
      <c r="K224" s="21">
        <f t="shared" si="72"/>
        <v>1327131.4455913459</v>
      </c>
      <c r="M224" s="33">
        <f t="shared" si="78"/>
        <v>0</v>
      </c>
      <c r="N224" s="30">
        <f>(I-Service_Fee)/12*M224</f>
        <v>0</v>
      </c>
      <c r="O224" s="35">
        <f t="shared" si="73"/>
        <v>0</v>
      </c>
      <c r="P224" s="33">
        <f t="shared" si="86"/>
        <v>3673387.8441198356</v>
      </c>
      <c r="Q224" s="30">
        <f>(I-Service_Fee)/12*P224</f>
        <v>22958.674025748969</v>
      </c>
      <c r="R224" s="34">
        <f t="shared" si="74"/>
        <v>679172.77156559587</v>
      </c>
      <c r="S224" s="33">
        <f t="shared" si="79"/>
        <v>62500000</v>
      </c>
      <c r="T224" s="30">
        <f>(I-Service_Fee)/12*S224</f>
        <v>390624.99999999994</v>
      </c>
      <c r="U224" s="35">
        <f t="shared" si="75"/>
        <v>0</v>
      </c>
      <c r="V224" s="34">
        <f t="shared" si="80"/>
        <v>37500000</v>
      </c>
      <c r="W224" s="30">
        <f>(I-Service_Fee)/12*V224</f>
        <v>234374.99999999997</v>
      </c>
      <c r="X224" s="35">
        <f t="shared" si="81"/>
        <v>0</v>
      </c>
      <c r="Y224" s="32"/>
      <c r="Z224" s="32">
        <f t="shared" si="87"/>
        <v>214</v>
      </c>
      <c r="AA224" s="32">
        <f t="shared" si="82"/>
        <v>0</v>
      </c>
      <c r="AB224" s="32">
        <f t="shared" si="83"/>
        <v>702131.44559134485</v>
      </c>
      <c r="AC224" s="32">
        <f t="shared" si="84"/>
        <v>390624.99999999994</v>
      </c>
      <c r="AD224" s="32">
        <f t="shared" si="85"/>
        <v>234374.99999999997</v>
      </c>
    </row>
    <row r="225" spans="1:30" ht="15.75" thickBot="1" x14ac:dyDescent="0.3">
      <c r="A225" s="7">
        <v>215</v>
      </c>
      <c r="B225" s="14">
        <f t="shared" si="76"/>
        <v>102994215.07255439</v>
      </c>
      <c r="C225" s="19">
        <f t="shared" si="77"/>
        <v>1105759.4985260996</v>
      </c>
      <c r="D225" s="14">
        <f t="shared" si="66"/>
        <v>686628.10048369598</v>
      </c>
      <c r="E225" s="15">
        <f t="shared" si="67"/>
        <v>419131.39804240363</v>
      </c>
      <c r="F225" s="17">
        <f>IF(time&lt;=30,1-(1-$F$3*time/30)^(1/12),1-(1-$F$3)^(1/12))</f>
        <v>2.5350486138366879E-3</v>
      </c>
      <c r="G225" s="16">
        <f t="shared" si="68"/>
        <v>260032.82368325387</v>
      </c>
      <c r="H225" s="14">
        <f t="shared" si="69"/>
        <v>42914.256280230999</v>
      </c>
      <c r="I225" s="15">
        <f t="shared" si="70"/>
        <v>679164.22172565747</v>
      </c>
      <c r="J225" s="14">
        <f t="shared" si="71"/>
        <v>643713.84420346492</v>
      </c>
      <c r="K225" s="21">
        <f t="shared" si="72"/>
        <v>1322878.0659291223</v>
      </c>
      <c r="M225" s="33">
        <f t="shared" si="78"/>
        <v>0</v>
      </c>
      <c r="N225" s="30">
        <f>(I-Service_Fee)/12*M225</f>
        <v>0</v>
      </c>
      <c r="O225" s="35">
        <f t="shared" si="73"/>
        <v>0</v>
      </c>
      <c r="P225" s="33">
        <f t="shared" si="86"/>
        <v>2994215.07255424</v>
      </c>
      <c r="Q225" s="30">
        <f>(I-Service_Fee)/12*P225</f>
        <v>18713.844203463999</v>
      </c>
      <c r="R225" s="34">
        <f t="shared" si="74"/>
        <v>679164.22172565747</v>
      </c>
      <c r="S225" s="33">
        <f t="shared" si="79"/>
        <v>62500000</v>
      </c>
      <c r="T225" s="30">
        <f>(I-Service_Fee)/12*S225</f>
        <v>390624.99999999994</v>
      </c>
      <c r="U225" s="35">
        <f t="shared" si="75"/>
        <v>0</v>
      </c>
      <c r="V225" s="34">
        <f t="shared" si="80"/>
        <v>37500000</v>
      </c>
      <c r="W225" s="30">
        <f>(I-Service_Fee)/12*V225</f>
        <v>234374.99999999997</v>
      </c>
      <c r="X225" s="35">
        <f t="shared" si="81"/>
        <v>0</v>
      </c>
      <c r="Y225" s="32"/>
      <c r="Z225" s="32">
        <f t="shared" si="87"/>
        <v>215</v>
      </c>
      <c r="AA225" s="32">
        <f t="shared" si="82"/>
        <v>0</v>
      </c>
      <c r="AB225" s="32">
        <f t="shared" si="83"/>
        <v>697878.06592912145</v>
      </c>
      <c r="AC225" s="32">
        <f t="shared" si="84"/>
        <v>390624.99999999994</v>
      </c>
      <c r="AD225" s="32">
        <f t="shared" si="85"/>
        <v>234374.99999999997</v>
      </c>
    </row>
    <row r="226" spans="1:30" ht="15.75" thickBot="1" x14ac:dyDescent="0.3">
      <c r="A226" s="7">
        <v>216</v>
      </c>
      <c r="B226" s="14">
        <f t="shared" si="76"/>
        <v>102315050.85082874</v>
      </c>
      <c r="C226" s="19">
        <f t="shared" si="77"/>
        <v>1102956.344442124</v>
      </c>
      <c r="D226" s="14">
        <f t="shared" si="66"/>
        <v>682100.33900552499</v>
      </c>
      <c r="E226" s="15">
        <f t="shared" si="67"/>
        <v>420856.00543659902</v>
      </c>
      <c r="F226" s="17">
        <f>IF(time&lt;=30,1-(1-$F$3*time/30)^(1/12),1-(1-$F$3)^(1/12))</f>
        <v>2.5350486138366879E-3</v>
      </c>
      <c r="G226" s="16">
        <f t="shared" si="68"/>
        <v>258306.73740081672</v>
      </c>
      <c r="H226" s="14">
        <f t="shared" si="69"/>
        <v>42631.271187845305</v>
      </c>
      <c r="I226" s="15">
        <f t="shared" si="70"/>
        <v>679162.74283741578</v>
      </c>
      <c r="J226" s="14">
        <f t="shared" si="71"/>
        <v>639469.06781767972</v>
      </c>
      <c r="K226" s="21">
        <f t="shared" si="72"/>
        <v>1318631.8106550956</v>
      </c>
      <c r="M226" s="33">
        <f t="shared" si="78"/>
        <v>0</v>
      </c>
      <c r="N226" s="30">
        <f>(I-Service_Fee)/12*M226</f>
        <v>0</v>
      </c>
      <c r="O226" s="35">
        <f t="shared" si="73"/>
        <v>0</v>
      </c>
      <c r="P226" s="33">
        <f t="shared" si="86"/>
        <v>2315050.8508285824</v>
      </c>
      <c r="Q226" s="30">
        <f>(I-Service_Fee)/12*P226</f>
        <v>14469.067817678639</v>
      </c>
      <c r="R226" s="34">
        <f t="shared" si="74"/>
        <v>679162.74283741578</v>
      </c>
      <c r="S226" s="33">
        <f t="shared" si="79"/>
        <v>62500000</v>
      </c>
      <c r="T226" s="30">
        <f>(I-Service_Fee)/12*S226</f>
        <v>390624.99999999994</v>
      </c>
      <c r="U226" s="35">
        <f t="shared" si="75"/>
        <v>0</v>
      </c>
      <c r="V226" s="34">
        <f t="shared" si="80"/>
        <v>37500000</v>
      </c>
      <c r="W226" s="30">
        <f>(I-Service_Fee)/12*V226</f>
        <v>234374.99999999997</v>
      </c>
      <c r="X226" s="35">
        <f t="shared" si="81"/>
        <v>0</v>
      </c>
      <c r="Y226" s="32"/>
      <c r="Z226" s="32">
        <f t="shared" si="87"/>
        <v>216</v>
      </c>
      <c r="AA226" s="32">
        <f t="shared" si="82"/>
        <v>0</v>
      </c>
      <c r="AB226" s="32">
        <f t="shared" si="83"/>
        <v>693631.81065509445</v>
      </c>
      <c r="AC226" s="32">
        <f t="shared" si="84"/>
        <v>390624.99999999994</v>
      </c>
      <c r="AD226" s="32">
        <f t="shared" si="85"/>
        <v>234374.99999999997</v>
      </c>
    </row>
    <row r="227" spans="1:30" ht="15.75" thickBot="1" x14ac:dyDescent="0.3">
      <c r="A227" s="7">
        <v>217</v>
      </c>
      <c r="B227" s="14">
        <f t="shared" si="76"/>
        <v>101635888.10799132</v>
      </c>
      <c r="C227" s="19">
        <f t="shared" si="77"/>
        <v>1100160.2964900241</v>
      </c>
      <c r="D227" s="14">
        <f t="shared" si="66"/>
        <v>677572.58738660882</v>
      </c>
      <c r="E227" s="15">
        <f t="shared" si="67"/>
        <v>422587.70910341525</v>
      </c>
      <c r="F227" s="17">
        <f>IF(time&lt;=30,1-(1-$F$3*time/30)^(1/12),1-(1-$F$3)^(1/12))</f>
        <v>2.5350486138366879E-3</v>
      </c>
      <c r="G227" s="16">
        <f t="shared" si="68"/>
        <v>256580.63687803707</v>
      </c>
      <c r="H227" s="14">
        <f t="shared" si="69"/>
        <v>42348.286711663051</v>
      </c>
      <c r="I227" s="15">
        <f t="shared" si="70"/>
        <v>679168.34598145238</v>
      </c>
      <c r="J227" s="14">
        <f t="shared" si="71"/>
        <v>635224.30067494581</v>
      </c>
      <c r="K227" s="21">
        <f t="shared" si="72"/>
        <v>1314392.6466563982</v>
      </c>
      <c r="M227" s="33">
        <f t="shared" si="78"/>
        <v>0</v>
      </c>
      <c r="N227" s="30">
        <f>(I-Service_Fee)/12*M227</f>
        <v>0</v>
      </c>
      <c r="O227" s="35">
        <f t="shared" si="73"/>
        <v>0</v>
      </c>
      <c r="P227" s="33">
        <f t="shared" si="86"/>
        <v>1635888.1079911666</v>
      </c>
      <c r="Q227" s="30">
        <f>(I-Service_Fee)/12*P227</f>
        <v>10224.30067494479</v>
      </c>
      <c r="R227" s="34">
        <f t="shared" si="74"/>
        <v>679168.34598145238</v>
      </c>
      <c r="S227" s="33">
        <f t="shared" si="79"/>
        <v>62500000</v>
      </c>
      <c r="T227" s="30">
        <f>(I-Service_Fee)/12*S227</f>
        <v>390624.99999999994</v>
      </c>
      <c r="U227" s="35">
        <f t="shared" si="75"/>
        <v>0</v>
      </c>
      <c r="V227" s="34">
        <f t="shared" si="80"/>
        <v>37500000</v>
      </c>
      <c r="W227" s="30">
        <f>(I-Service_Fee)/12*V227</f>
        <v>234374.99999999997</v>
      </c>
      <c r="X227" s="35">
        <f t="shared" si="81"/>
        <v>0</v>
      </c>
      <c r="Y227" s="32"/>
      <c r="Z227" s="32">
        <f t="shared" si="87"/>
        <v>217</v>
      </c>
      <c r="AA227" s="32">
        <f t="shared" si="82"/>
        <v>0</v>
      </c>
      <c r="AB227" s="32">
        <f t="shared" si="83"/>
        <v>689392.64665639715</v>
      </c>
      <c r="AC227" s="32">
        <f t="shared" si="84"/>
        <v>390624.99999999994</v>
      </c>
      <c r="AD227" s="32">
        <f t="shared" si="85"/>
        <v>234374.99999999997</v>
      </c>
    </row>
    <row r="228" spans="1:30" ht="15.75" thickBot="1" x14ac:dyDescent="0.3">
      <c r="A228" s="7">
        <v>218</v>
      </c>
      <c r="B228" s="14">
        <f t="shared" si="76"/>
        <v>100956719.76200987</v>
      </c>
      <c r="C228" s="19">
        <f t="shared" si="77"/>
        <v>1097371.3366554091</v>
      </c>
      <c r="D228" s="14">
        <f t="shared" si="66"/>
        <v>673044.79841339926</v>
      </c>
      <c r="E228" s="15">
        <f t="shared" si="67"/>
        <v>424326.53824200982</v>
      </c>
      <c r="F228" s="17">
        <f>IF(time&lt;=30,1-(1-$F$3*time/30)^(1/12),1-(1-$F$3)^(1/12))</f>
        <v>2.5350486138366879E-3</v>
      </c>
      <c r="G228" s="16">
        <f t="shared" si="68"/>
        <v>254854.50408759754</v>
      </c>
      <c r="H228" s="14">
        <f t="shared" si="69"/>
        <v>42065.299900837446</v>
      </c>
      <c r="I228" s="15">
        <f t="shared" si="70"/>
        <v>679181.0423296073</v>
      </c>
      <c r="J228" s="14">
        <f t="shared" si="71"/>
        <v>630979.49851256178</v>
      </c>
      <c r="K228" s="21">
        <f t="shared" si="72"/>
        <v>1310160.540842169</v>
      </c>
      <c r="M228" s="33">
        <f t="shared" si="78"/>
        <v>0</v>
      </c>
      <c r="N228" s="30">
        <f>(I-Service_Fee)/12*M228</f>
        <v>0</v>
      </c>
      <c r="O228" s="35">
        <f t="shared" si="73"/>
        <v>0</v>
      </c>
      <c r="P228" s="33">
        <f t="shared" si="86"/>
        <v>956719.76200971426</v>
      </c>
      <c r="Q228" s="30">
        <f>(I-Service_Fee)/12*P228</f>
        <v>5979.4985125607136</v>
      </c>
      <c r="R228" s="34">
        <f t="shared" si="74"/>
        <v>679181.0423296073</v>
      </c>
      <c r="S228" s="33">
        <f t="shared" si="79"/>
        <v>62500000</v>
      </c>
      <c r="T228" s="30">
        <f>(I-Service_Fee)/12*S228</f>
        <v>390624.99999999994</v>
      </c>
      <c r="U228" s="35">
        <f t="shared" si="75"/>
        <v>0</v>
      </c>
      <c r="V228" s="34">
        <f t="shared" si="80"/>
        <v>37500000</v>
      </c>
      <c r="W228" s="30">
        <f>(I-Service_Fee)/12*V228</f>
        <v>234374.99999999997</v>
      </c>
      <c r="X228" s="35">
        <f t="shared" si="81"/>
        <v>0</v>
      </c>
      <c r="Y228" s="32"/>
      <c r="Z228" s="32">
        <f t="shared" si="87"/>
        <v>218</v>
      </c>
      <c r="AA228" s="32">
        <f t="shared" si="82"/>
        <v>0</v>
      </c>
      <c r="AB228" s="32">
        <f t="shared" si="83"/>
        <v>685160.54084216803</v>
      </c>
      <c r="AC228" s="32">
        <f t="shared" si="84"/>
        <v>390624.99999999994</v>
      </c>
      <c r="AD228" s="32">
        <f t="shared" si="85"/>
        <v>234374.99999999997</v>
      </c>
    </row>
    <row r="229" spans="1:30" ht="15.75" thickBot="1" x14ac:dyDescent="0.3">
      <c r="A229" s="7">
        <v>219</v>
      </c>
      <c r="B229" s="14">
        <f t="shared" si="76"/>
        <v>100277538.71968026</v>
      </c>
      <c r="C229" s="19">
        <f t="shared" si="77"/>
        <v>1094589.4469695564</v>
      </c>
      <c r="D229" s="14">
        <f t="shared" si="66"/>
        <v>668516.92479786847</v>
      </c>
      <c r="E229" s="15">
        <f t="shared" si="67"/>
        <v>426072.52217168792</v>
      </c>
      <c r="F229" s="17">
        <f>IF(time&lt;=30,1-(1-$F$3*time/30)^(1/12),1-(1-$F$3)^(1/12))</f>
        <v>2.5350486138366879E-3</v>
      </c>
      <c r="G229" s="16">
        <f t="shared" si="68"/>
        <v>253128.320973555</v>
      </c>
      <c r="H229" s="14">
        <f t="shared" si="69"/>
        <v>41782.30779986678</v>
      </c>
      <c r="I229" s="15">
        <f t="shared" si="70"/>
        <v>679200.84314524289</v>
      </c>
      <c r="J229" s="14">
        <f t="shared" si="71"/>
        <v>626734.6169980017</v>
      </c>
      <c r="K229" s="21">
        <f t="shared" si="72"/>
        <v>1305935.4601432446</v>
      </c>
      <c r="M229" s="33">
        <f t="shared" si="78"/>
        <v>0</v>
      </c>
      <c r="N229" s="30">
        <f>(I-Service_Fee)/12*M229</f>
        <v>0</v>
      </c>
      <c r="O229" s="35">
        <f t="shared" si="73"/>
        <v>0</v>
      </c>
      <c r="P229" s="33">
        <f t="shared" si="86"/>
        <v>277538.71968010697</v>
      </c>
      <c r="Q229" s="30">
        <f>(I-Service_Fee)/12*P229</f>
        <v>1734.6169980006684</v>
      </c>
      <c r="R229" s="34">
        <f t="shared" si="74"/>
        <v>277538.71968010697</v>
      </c>
      <c r="S229" s="33">
        <f t="shared" si="79"/>
        <v>62500000</v>
      </c>
      <c r="T229" s="30">
        <f>(I-Service_Fee)/12*S229</f>
        <v>390624.99999999994</v>
      </c>
      <c r="U229" s="35">
        <f t="shared" si="75"/>
        <v>401662.12346513593</v>
      </c>
      <c r="V229" s="34">
        <f t="shared" si="80"/>
        <v>37500000</v>
      </c>
      <c r="W229" s="30">
        <f>(I-Service_Fee)/12*V229</f>
        <v>234374.99999999997</v>
      </c>
      <c r="X229" s="35">
        <f t="shared" si="81"/>
        <v>0</v>
      </c>
      <c r="Y229" s="32"/>
      <c r="Z229" s="32">
        <f t="shared" si="87"/>
        <v>219</v>
      </c>
      <c r="AA229" s="32">
        <f t="shared" si="82"/>
        <v>0</v>
      </c>
      <c r="AB229" s="32">
        <f t="shared" si="83"/>
        <v>279273.33667810762</v>
      </c>
      <c r="AC229" s="32">
        <f t="shared" si="84"/>
        <v>792287.12346513593</v>
      </c>
      <c r="AD229" s="32">
        <f t="shared" si="85"/>
        <v>234374.99999999997</v>
      </c>
    </row>
    <row r="230" spans="1:30" ht="15.75" thickBot="1" x14ac:dyDescent="0.3">
      <c r="A230" s="7">
        <v>220</v>
      </c>
      <c r="B230" s="14">
        <f t="shared" si="76"/>
        <v>99598337.876535028</v>
      </c>
      <c r="C230" s="19">
        <f t="shared" si="77"/>
        <v>1091814.6095092962</v>
      </c>
      <c r="D230" s="14">
        <f t="shared" si="66"/>
        <v>663988.91917690018</v>
      </c>
      <c r="E230" s="15">
        <f t="shared" si="67"/>
        <v>427825.69033239607</v>
      </c>
      <c r="F230" s="17">
        <f>IF(time&lt;=30,1-(1-$F$3*time/30)^(1/12),1-(1-$F$3)^(1/12))</f>
        <v>2.5350486138366879E-3</v>
      </c>
      <c r="G230" s="16">
        <f t="shared" si="68"/>
        <v>251402.06945110735</v>
      </c>
      <c r="H230" s="14">
        <f t="shared" si="69"/>
        <v>41499.307448556261</v>
      </c>
      <c r="I230" s="15">
        <f t="shared" si="70"/>
        <v>679227.75978350337</v>
      </c>
      <c r="J230" s="14">
        <f t="shared" si="71"/>
        <v>622489.61172834388</v>
      </c>
      <c r="K230" s="21">
        <f t="shared" si="72"/>
        <v>1301717.3715118472</v>
      </c>
      <c r="M230" s="33">
        <f t="shared" si="78"/>
        <v>0</v>
      </c>
      <c r="N230" s="30">
        <f>(I-Service_Fee)/12*M230</f>
        <v>0</v>
      </c>
      <c r="O230" s="35">
        <f t="shared" si="73"/>
        <v>0</v>
      </c>
      <c r="P230" s="33">
        <f t="shared" si="86"/>
        <v>0</v>
      </c>
      <c r="Q230" s="30">
        <f>(I-Service_Fee)/12*P230</f>
        <v>0</v>
      </c>
      <c r="R230" s="34">
        <f t="shared" si="74"/>
        <v>0</v>
      </c>
      <c r="S230" s="33">
        <f t="shared" si="79"/>
        <v>62098337.876534864</v>
      </c>
      <c r="T230" s="30">
        <f>(I-Service_Fee)/12*S230</f>
        <v>388114.61172834289</v>
      </c>
      <c r="U230" s="35">
        <f t="shared" si="75"/>
        <v>679227.75978350337</v>
      </c>
      <c r="V230" s="34">
        <f t="shared" si="80"/>
        <v>37500000</v>
      </c>
      <c r="W230" s="30">
        <f>(I-Service_Fee)/12*V230</f>
        <v>234374.99999999997</v>
      </c>
      <c r="X230" s="35">
        <f t="shared" si="81"/>
        <v>0</v>
      </c>
      <c r="Y230" s="32"/>
      <c r="Z230" s="32">
        <f t="shared" si="87"/>
        <v>220</v>
      </c>
      <c r="AA230" s="32">
        <f t="shared" si="82"/>
        <v>0</v>
      </c>
      <c r="AB230" s="32">
        <f t="shared" si="83"/>
        <v>0</v>
      </c>
      <c r="AC230" s="32">
        <f t="shared" si="84"/>
        <v>1067342.3715118463</v>
      </c>
      <c r="AD230" s="32">
        <f t="shared" si="85"/>
        <v>234374.99999999997</v>
      </c>
    </row>
    <row r="231" spans="1:30" ht="15.75" thickBot="1" x14ac:dyDescent="0.3">
      <c r="A231" s="7">
        <v>221</v>
      </c>
      <c r="B231" s="14">
        <f t="shared" si="76"/>
        <v>98919110.116751522</v>
      </c>
      <c r="C231" s="19">
        <f t="shared" si="77"/>
        <v>1089046.8063968928</v>
      </c>
      <c r="D231" s="14">
        <f t="shared" si="66"/>
        <v>659460.73411167681</v>
      </c>
      <c r="E231" s="15">
        <f t="shared" si="67"/>
        <v>429586.07228521595</v>
      </c>
      <c r="F231" s="17">
        <f>IF(time&lt;=30,1-(1-$F$3*time/30)^(1/12),1-(1-$F$3)^(1/12))</f>
        <v>2.5350486138366879E-3</v>
      </c>
      <c r="G231" s="16">
        <f t="shared" si="68"/>
        <v>249675.73140635944</v>
      </c>
      <c r="H231" s="14">
        <f t="shared" si="69"/>
        <v>41216.2958819798</v>
      </c>
      <c r="I231" s="15">
        <f t="shared" si="70"/>
        <v>679261.80369157542</v>
      </c>
      <c r="J231" s="14">
        <f t="shared" si="71"/>
        <v>618244.43822969706</v>
      </c>
      <c r="K231" s="21">
        <f t="shared" si="72"/>
        <v>1297506.2419212726</v>
      </c>
      <c r="M231" s="33">
        <f t="shared" si="78"/>
        <v>0</v>
      </c>
      <c r="N231" s="30">
        <f>(I-Service_Fee)/12*M231</f>
        <v>0</v>
      </c>
      <c r="O231" s="35">
        <f t="shared" si="73"/>
        <v>0</v>
      </c>
      <c r="P231" s="33">
        <f t="shared" si="86"/>
        <v>0</v>
      </c>
      <c r="Q231" s="30">
        <f>(I-Service_Fee)/12*P231</f>
        <v>0</v>
      </c>
      <c r="R231" s="34">
        <f t="shared" si="74"/>
        <v>0</v>
      </c>
      <c r="S231" s="33">
        <f t="shared" si="79"/>
        <v>61419110.116751358</v>
      </c>
      <c r="T231" s="30">
        <f>(I-Service_Fee)/12*S231</f>
        <v>383869.43822969595</v>
      </c>
      <c r="U231" s="35">
        <f t="shared" si="75"/>
        <v>679261.80369157542</v>
      </c>
      <c r="V231" s="34">
        <f t="shared" si="80"/>
        <v>37500000</v>
      </c>
      <c r="W231" s="30">
        <f>(I-Service_Fee)/12*V231</f>
        <v>234374.99999999997</v>
      </c>
      <c r="X231" s="35">
        <f t="shared" si="81"/>
        <v>0</v>
      </c>
      <c r="Y231" s="32"/>
      <c r="Z231" s="32">
        <f t="shared" si="87"/>
        <v>221</v>
      </c>
      <c r="AA231" s="32">
        <f t="shared" si="82"/>
        <v>0</v>
      </c>
      <c r="AB231" s="32">
        <f t="shared" si="83"/>
        <v>0</v>
      </c>
      <c r="AC231" s="32">
        <f t="shared" si="84"/>
        <v>1063131.2419212714</v>
      </c>
      <c r="AD231" s="32">
        <f t="shared" si="85"/>
        <v>234374.99999999997</v>
      </c>
    </row>
    <row r="232" spans="1:30" ht="15.75" thickBot="1" x14ac:dyDescent="0.3">
      <c r="A232" s="7">
        <v>222</v>
      </c>
      <c r="B232" s="14">
        <f t="shared" si="76"/>
        <v>98239848.313059941</v>
      </c>
      <c r="C232" s="19">
        <f t="shared" si="77"/>
        <v>1086286.0197999331</v>
      </c>
      <c r="D232" s="14">
        <f t="shared" si="66"/>
        <v>654932.32208706636</v>
      </c>
      <c r="E232" s="15">
        <f t="shared" si="67"/>
        <v>431353.69771286671</v>
      </c>
      <c r="F232" s="17">
        <f>IF(time&lt;=30,1-(1-$F$3*time/30)^(1/12),1-(1-$F$3)^(1/12))</f>
        <v>2.5350486138366879E-3</v>
      </c>
      <c r="G232" s="16">
        <f t="shared" si="68"/>
        <v>247949.28869608874</v>
      </c>
      <c r="H232" s="14">
        <f t="shared" si="69"/>
        <v>40933.270130441641</v>
      </c>
      <c r="I232" s="15">
        <f t="shared" si="70"/>
        <v>679302.98640895542</v>
      </c>
      <c r="J232" s="14">
        <f t="shared" si="71"/>
        <v>613999.05195662472</v>
      </c>
      <c r="K232" s="21">
        <f t="shared" si="72"/>
        <v>1293302.0383655801</v>
      </c>
      <c r="M232" s="33">
        <f t="shared" si="78"/>
        <v>0</v>
      </c>
      <c r="N232" s="30">
        <f>(I-Service_Fee)/12*M232</f>
        <v>0</v>
      </c>
      <c r="O232" s="35">
        <f t="shared" si="73"/>
        <v>0</v>
      </c>
      <c r="P232" s="33">
        <f t="shared" si="86"/>
        <v>0</v>
      </c>
      <c r="Q232" s="30">
        <f>(I-Service_Fee)/12*P232</f>
        <v>0</v>
      </c>
      <c r="R232" s="34">
        <f t="shared" si="74"/>
        <v>0</v>
      </c>
      <c r="S232" s="33">
        <f t="shared" si="79"/>
        <v>60739848.313059784</v>
      </c>
      <c r="T232" s="30">
        <f>(I-Service_Fee)/12*S232</f>
        <v>379624.05195662362</v>
      </c>
      <c r="U232" s="35">
        <f t="shared" si="75"/>
        <v>679302.98640895542</v>
      </c>
      <c r="V232" s="34">
        <f t="shared" si="80"/>
        <v>37500000</v>
      </c>
      <c r="W232" s="30">
        <f>(I-Service_Fee)/12*V232</f>
        <v>234374.99999999997</v>
      </c>
      <c r="X232" s="35">
        <f t="shared" si="81"/>
        <v>0</v>
      </c>
      <c r="Y232" s="32"/>
      <c r="Z232" s="32">
        <f t="shared" si="87"/>
        <v>222</v>
      </c>
      <c r="AA232" s="32">
        <f t="shared" si="82"/>
        <v>0</v>
      </c>
      <c r="AB232" s="32">
        <f t="shared" si="83"/>
        <v>0</v>
      </c>
      <c r="AC232" s="32">
        <f t="shared" si="84"/>
        <v>1058927.038365579</v>
      </c>
      <c r="AD232" s="32">
        <f t="shared" si="85"/>
        <v>234374.99999999997</v>
      </c>
    </row>
    <row r="233" spans="1:30" ht="15.75" thickBot="1" x14ac:dyDescent="0.3">
      <c r="A233" s="7">
        <v>223</v>
      </c>
      <c r="B233" s="14">
        <f t="shared" si="76"/>
        <v>97560545.326650992</v>
      </c>
      <c r="C233" s="19">
        <f t="shared" si="77"/>
        <v>1083532.2319312093</v>
      </c>
      <c r="D233" s="14">
        <f t="shared" si="66"/>
        <v>650403.63551100669</v>
      </c>
      <c r="E233" s="15">
        <f t="shared" si="67"/>
        <v>433128.59642020264</v>
      </c>
      <c r="F233" s="17">
        <f>IF(time&lt;=30,1-(1-$F$3*time/30)^(1/12),1-(1-$F$3)^(1/12))</f>
        <v>2.5350486138366879E-3</v>
      </c>
      <c r="G233" s="16">
        <f t="shared" si="68"/>
        <v>246222.72314750991</v>
      </c>
      <c r="H233" s="14">
        <f t="shared" si="69"/>
        <v>40650.227219437911</v>
      </c>
      <c r="I233" s="15">
        <f t="shared" si="70"/>
        <v>679351.31956771249</v>
      </c>
      <c r="J233" s="14">
        <f t="shared" si="71"/>
        <v>609753.40829156875</v>
      </c>
      <c r="K233" s="21">
        <f t="shared" si="72"/>
        <v>1289104.7278592812</v>
      </c>
      <c r="M233" s="33">
        <f t="shared" si="78"/>
        <v>0</v>
      </c>
      <c r="N233" s="30">
        <f>(I-Service_Fee)/12*M233</f>
        <v>0</v>
      </c>
      <c r="O233" s="35">
        <f t="shared" si="73"/>
        <v>0</v>
      </c>
      <c r="P233" s="33">
        <f t="shared" si="86"/>
        <v>0</v>
      </c>
      <c r="Q233" s="30">
        <f>(I-Service_Fee)/12*P233</f>
        <v>0</v>
      </c>
      <c r="R233" s="34">
        <f t="shared" si="74"/>
        <v>0</v>
      </c>
      <c r="S233" s="33">
        <f t="shared" si="79"/>
        <v>60060545.326650828</v>
      </c>
      <c r="T233" s="30">
        <f>(I-Service_Fee)/12*S233</f>
        <v>375378.40829156764</v>
      </c>
      <c r="U233" s="35">
        <f t="shared" si="75"/>
        <v>679351.31956771249</v>
      </c>
      <c r="V233" s="34">
        <f t="shared" si="80"/>
        <v>37500000</v>
      </c>
      <c r="W233" s="30">
        <f>(I-Service_Fee)/12*V233</f>
        <v>234374.99999999997</v>
      </c>
      <c r="X233" s="35">
        <f t="shared" si="81"/>
        <v>0</v>
      </c>
      <c r="Y233" s="32"/>
      <c r="Z233" s="32">
        <f t="shared" si="87"/>
        <v>223</v>
      </c>
      <c r="AA233" s="32">
        <f t="shared" si="82"/>
        <v>0</v>
      </c>
      <c r="AB233" s="32">
        <f t="shared" si="83"/>
        <v>0</v>
      </c>
      <c r="AC233" s="32">
        <f t="shared" si="84"/>
        <v>1054729.7278592801</v>
      </c>
      <c r="AD233" s="32">
        <f t="shared" si="85"/>
        <v>234374.99999999997</v>
      </c>
    </row>
    <row r="234" spans="1:30" ht="15.75" thickBot="1" x14ac:dyDescent="0.3">
      <c r="A234" s="7">
        <v>224</v>
      </c>
      <c r="B234" s="14">
        <f t="shared" si="76"/>
        <v>96881194.007083282</v>
      </c>
      <c r="C234" s="19">
        <f t="shared" si="77"/>
        <v>1080785.4250486046</v>
      </c>
      <c r="D234" s="14">
        <f t="shared" si="66"/>
        <v>645874.6267138886</v>
      </c>
      <c r="E234" s="15">
        <f t="shared" si="67"/>
        <v>434910.798334716</v>
      </c>
      <c r="F234" s="17">
        <f>IF(time&lt;=30,1-(1-$F$3*time/30)^(1/12),1-(1-$F$3)^(1/12))</f>
        <v>2.5350486138366879E-3</v>
      </c>
      <c r="G234" s="16">
        <f t="shared" si="68"/>
        <v>244496.01655803868</v>
      </c>
      <c r="H234" s="14">
        <f t="shared" si="69"/>
        <v>40367.164169618038</v>
      </c>
      <c r="I234" s="15">
        <f t="shared" si="70"/>
        <v>679406.81489275466</v>
      </c>
      <c r="J234" s="14">
        <f t="shared" si="71"/>
        <v>605507.46254427056</v>
      </c>
      <c r="K234" s="21">
        <f t="shared" si="72"/>
        <v>1284914.2774370252</v>
      </c>
      <c r="M234" s="33">
        <f t="shared" si="78"/>
        <v>0</v>
      </c>
      <c r="N234" s="30">
        <f>(I-Service_Fee)/12*M234</f>
        <v>0</v>
      </c>
      <c r="O234" s="35">
        <f t="shared" si="73"/>
        <v>0</v>
      </c>
      <c r="P234" s="33">
        <f t="shared" si="86"/>
        <v>0</v>
      </c>
      <c r="Q234" s="30">
        <f>(I-Service_Fee)/12*P234</f>
        <v>0</v>
      </c>
      <c r="R234" s="34">
        <f t="shared" si="74"/>
        <v>0</v>
      </c>
      <c r="S234" s="33">
        <f t="shared" si="79"/>
        <v>59381194.007083118</v>
      </c>
      <c r="T234" s="30">
        <f>(I-Service_Fee)/12*S234</f>
        <v>371132.46254426945</v>
      </c>
      <c r="U234" s="35">
        <f t="shared" si="75"/>
        <v>679406.81489275466</v>
      </c>
      <c r="V234" s="34">
        <f t="shared" si="80"/>
        <v>37500000</v>
      </c>
      <c r="W234" s="30">
        <f>(I-Service_Fee)/12*V234</f>
        <v>234374.99999999997</v>
      </c>
      <c r="X234" s="35">
        <f t="shared" si="81"/>
        <v>0</v>
      </c>
      <c r="Y234" s="32"/>
      <c r="Z234" s="32">
        <f t="shared" si="87"/>
        <v>224</v>
      </c>
      <c r="AA234" s="32">
        <f t="shared" si="82"/>
        <v>0</v>
      </c>
      <c r="AB234" s="32">
        <f t="shared" si="83"/>
        <v>0</v>
      </c>
      <c r="AC234" s="32">
        <f t="shared" si="84"/>
        <v>1050539.2774370241</v>
      </c>
      <c r="AD234" s="32">
        <f t="shared" si="85"/>
        <v>234374.99999999997</v>
      </c>
    </row>
    <row r="235" spans="1:30" ht="15.75" thickBot="1" x14ac:dyDescent="0.3">
      <c r="A235" s="7">
        <v>225</v>
      </c>
      <c r="B235" s="14">
        <f t="shared" si="76"/>
        <v>96201787.192190528</v>
      </c>
      <c r="C235" s="19">
        <f t="shared" si="77"/>
        <v>1078045.5814549802</v>
      </c>
      <c r="D235" s="14">
        <f t="shared" si="66"/>
        <v>641345.24794793688</v>
      </c>
      <c r="E235" s="15">
        <f t="shared" si="67"/>
        <v>436700.33350704331</v>
      </c>
      <c r="F235" s="17">
        <f>IF(time&lt;=30,1-(1-$F$3*time/30)^(1/12),1-(1-$F$3)^(1/12))</f>
        <v>2.5350486138366879E-3</v>
      </c>
      <c r="G235" s="16">
        <f t="shared" si="68"/>
        <v>242769.15069505558</v>
      </c>
      <c r="H235" s="14">
        <f t="shared" si="69"/>
        <v>40084.077996746055</v>
      </c>
      <c r="I235" s="15">
        <f t="shared" si="70"/>
        <v>679469.48420209892</v>
      </c>
      <c r="J235" s="14">
        <f t="shared" si="71"/>
        <v>601261.16995119082</v>
      </c>
      <c r="K235" s="21">
        <f t="shared" si="72"/>
        <v>1280730.6541532897</v>
      </c>
      <c r="M235" s="33">
        <f t="shared" si="78"/>
        <v>0</v>
      </c>
      <c r="N235" s="30">
        <f>(I-Service_Fee)/12*M235</f>
        <v>0</v>
      </c>
      <c r="O235" s="35">
        <f t="shared" si="73"/>
        <v>0</v>
      </c>
      <c r="P235" s="33">
        <f t="shared" si="86"/>
        <v>0</v>
      </c>
      <c r="Q235" s="30">
        <f>(I-Service_Fee)/12*P235</f>
        <v>0</v>
      </c>
      <c r="R235" s="34">
        <f t="shared" si="74"/>
        <v>0</v>
      </c>
      <c r="S235" s="33">
        <f t="shared" si="79"/>
        <v>58701787.192190364</v>
      </c>
      <c r="T235" s="30">
        <f>(I-Service_Fee)/12*S235</f>
        <v>366886.16995118972</v>
      </c>
      <c r="U235" s="35">
        <f t="shared" si="75"/>
        <v>679469.48420209892</v>
      </c>
      <c r="V235" s="34">
        <f t="shared" si="80"/>
        <v>37500000</v>
      </c>
      <c r="W235" s="30">
        <f>(I-Service_Fee)/12*V235</f>
        <v>234374.99999999997</v>
      </c>
      <c r="X235" s="35">
        <f t="shared" si="81"/>
        <v>0</v>
      </c>
      <c r="Y235" s="32"/>
      <c r="Z235" s="32">
        <f t="shared" si="87"/>
        <v>225</v>
      </c>
      <c r="AA235" s="32">
        <f t="shared" si="82"/>
        <v>0</v>
      </c>
      <c r="AB235" s="32">
        <f t="shared" si="83"/>
        <v>0</v>
      </c>
      <c r="AC235" s="32">
        <f t="shared" si="84"/>
        <v>1046355.6541532886</v>
      </c>
      <c r="AD235" s="32">
        <f t="shared" si="85"/>
        <v>234374.99999999997</v>
      </c>
    </row>
    <row r="236" spans="1:30" ht="15.75" thickBot="1" x14ac:dyDescent="0.3">
      <c r="A236" s="7">
        <v>226</v>
      </c>
      <c r="B236" s="14">
        <f t="shared" si="76"/>
        <v>95522317.707988426</v>
      </c>
      <c r="C236" s="19">
        <f t="shared" si="77"/>
        <v>1075312.6834980599</v>
      </c>
      <c r="D236" s="14">
        <f t="shared" si="66"/>
        <v>636815.45138658956</v>
      </c>
      <c r="E236" s="15">
        <f t="shared" si="67"/>
        <v>438497.23211147031</v>
      </c>
      <c r="F236" s="17">
        <f>IF(time&lt;=30,1-(1-$F$3*time/30)^(1/12),1-(1-$F$3)^(1/12))</f>
        <v>2.5350486138366879E-3</v>
      </c>
      <c r="G236" s="16">
        <f t="shared" si="68"/>
        <v>241042.10729566836</v>
      </c>
      <c r="H236" s="14">
        <f t="shared" si="69"/>
        <v>39800.965711661847</v>
      </c>
      <c r="I236" s="15">
        <f t="shared" si="70"/>
        <v>679539.33940713864</v>
      </c>
      <c r="J236" s="14">
        <f t="shared" si="71"/>
        <v>597014.48567492771</v>
      </c>
      <c r="K236" s="21">
        <f t="shared" si="72"/>
        <v>1276553.8250820665</v>
      </c>
      <c r="M236" s="33">
        <f t="shared" si="78"/>
        <v>0</v>
      </c>
      <c r="N236" s="30">
        <f>(I-Service_Fee)/12*M236</f>
        <v>0</v>
      </c>
      <c r="O236" s="35">
        <f t="shared" si="73"/>
        <v>0</v>
      </c>
      <c r="P236" s="33">
        <f t="shared" si="86"/>
        <v>0</v>
      </c>
      <c r="Q236" s="30">
        <f>(I-Service_Fee)/12*P236</f>
        <v>0</v>
      </c>
      <c r="R236" s="34">
        <f t="shared" si="74"/>
        <v>0</v>
      </c>
      <c r="S236" s="33">
        <f t="shared" si="79"/>
        <v>58022317.707988262</v>
      </c>
      <c r="T236" s="30">
        <f>(I-Service_Fee)/12*S236</f>
        <v>362639.4856749266</v>
      </c>
      <c r="U236" s="35">
        <f t="shared" si="75"/>
        <v>679539.33940713864</v>
      </c>
      <c r="V236" s="34">
        <f t="shared" si="80"/>
        <v>37500000</v>
      </c>
      <c r="W236" s="30">
        <f>(I-Service_Fee)/12*V236</f>
        <v>234374.99999999997</v>
      </c>
      <c r="X236" s="35">
        <f t="shared" si="81"/>
        <v>0</v>
      </c>
      <c r="Y236" s="32"/>
      <c r="Z236" s="32">
        <f t="shared" si="87"/>
        <v>226</v>
      </c>
      <c r="AA236" s="32">
        <f t="shared" si="82"/>
        <v>0</v>
      </c>
      <c r="AB236" s="32">
        <f t="shared" si="83"/>
        <v>0</v>
      </c>
      <c r="AC236" s="32">
        <f t="shared" si="84"/>
        <v>1042178.8250820653</v>
      </c>
      <c r="AD236" s="32">
        <f t="shared" si="85"/>
        <v>234374.99999999997</v>
      </c>
    </row>
    <row r="237" spans="1:30" ht="15.75" thickBot="1" x14ac:dyDescent="0.3">
      <c r="A237" s="7">
        <v>227</v>
      </c>
      <c r="B237" s="14">
        <f t="shared" si="76"/>
        <v>94842778.36858128</v>
      </c>
      <c r="C237" s="19">
        <f t="shared" si="77"/>
        <v>1072586.713570317</v>
      </c>
      <c r="D237" s="14">
        <f t="shared" si="66"/>
        <v>632285.18912387523</v>
      </c>
      <c r="E237" s="15">
        <f t="shared" si="67"/>
        <v>440301.52444644179</v>
      </c>
      <c r="F237" s="17">
        <f>IF(time&lt;=30,1-(1-$F$3*time/30)^(1/12),1-(1-$F$3)^(1/12))</f>
        <v>2.5350486138366879E-3</v>
      </c>
      <c r="G237" s="16">
        <f t="shared" si="68"/>
        <v>239314.86806647404</v>
      </c>
      <c r="H237" s="14">
        <f t="shared" si="69"/>
        <v>39517.824320242202</v>
      </c>
      <c r="I237" s="15">
        <f t="shared" si="70"/>
        <v>679616.39251291589</v>
      </c>
      <c r="J237" s="14">
        <f t="shared" si="71"/>
        <v>592767.36480363307</v>
      </c>
      <c r="K237" s="21">
        <f t="shared" si="72"/>
        <v>1272383.7573165488</v>
      </c>
      <c r="M237" s="33">
        <f t="shared" si="78"/>
        <v>0</v>
      </c>
      <c r="N237" s="30">
        <f>(I-Service_Fee)/12*M237</f>
        <v>0</v>
      </c>
      <c r="O237" s="35">
        <f t="shared" si="73"/>
        <v>0</v>
      </c>
      <c r="P237" s="33">
        <f t="shared" si="86"/>
        <v>0</v>
      </c>
      <c r="Q237" s="30">
        <f>(I-Service_Fee)/12*P237</f>
        <v>0</v>
      </c>
      <c r="R237" s="34">
        <f t="shared" si="74"/>
        <v>0</v>
      </c>
      <c r="S237" s="33">
        <f t="shared" si="79"/>
        <v>57342778.368581124</v>
      </c>
      <c r="T237" s="30">
        <f>(I-Service_Fee)/12*S237</f>
        <v>358392.36480363196</v>
      </c>
      <c r="U237" s="35">
        <f t="shared" si="75"/>
        <v>679616.39251291589</v>
      </c>
      <c r="V237" s="34">
        <f t="shared" si="80"/>
        <v>37500000</v>
      </c>
      <c r="W237" s="30">
        <f>(I-Service_Fee)/12*V237</f>
        <v>234374.99999999997</v>
      </c>
      <c r="X237" s="35">
        <f t="shared" si="81"/>
        <v>0</v>
      </c>
      <c r="Y237" s="32"/>
      <c r="Z237" s="32">
        <f t="shared" si="87"/>
        <v>227</v>
      </c>
      <c r="AA237" s="32">
        <f t="shared" si="82"/>
        <v>0</v>
      </c>
      <c r="AB237" s="32">
        <f t="shared" si="83"/>
        <v>0</v>
      </c>
      <c r="AC237" s="32">
        <f t="shared" si="84"/>
        <v>1038008.7573165479</v>
      </c>
      <c r="AD237" s="32">
        <f t="shared" si="85"/>
        <v>234374.99999999997</v>
      </c>
    </row>
    <row r="238" spans="1:30" ht="15.75" thickBot="1" x14ac:dyDescent="0.3">
      <c r="A238" s="7">
        <v>228</v>
      </c>
      <c r="B238" s="14">
        <f t="shared" si="76"/>
        <v>94163161.976068363</v>
      </c>
      <c r="C238" s="19">
        <f t="shared" si="77"/>
        <v>1069867.654108861</v>
      </c>
      <c r="D238" s="14">
        <f t="shared" si="66"/>
        <v>627754.41317378916</v>
      </c>
      <c r="E238" s="15">
        <f t="shared" si="67"/>
        <v>442113.24093507184</v>
      </c>
      <c r="F238" s="17">
        <f>IF(time&lt;=30,1-(1-$F$3*time/30)^(1/12),1-(1-$F$3)^(1/12))</f>
        <v>2.5350486138366879E-3</v>
      </c>
      <c r="G238" s="16">
        <f t="shared" si="68"/>
        <v>237587.41468332033</v>
      </c>
      <c r="H238" s="14">
        <f t="shared" si="69"/>
        <v>39234.650823361815</v>
      </c>
      <c r="I238" s="15">
        <f t="shared" si="70"/>
        <v>679700.65561839216</v>
      </c>
      <c r="J238" s="14">
        <f t="shared" si="71"/>
        <v>588519.76235042734</v>
      </c>
      <c r="K238" s="21">
        <f t="shared" si="72"/>
        <v>1268220.4179688194</v>
      </c>
      <c r="M238" s="33">
        <f t="shared" si="78"/>
        <v>0</v>
      </c>
      <c r="N238" s="30">
        <f>(I-Service_Fee)/12*M238</f>
        <v>0</v>
      </c>
      <c r="O238" s="35">
        <f t="shared" si="73"/>
        <v>0</v>
      </c>
      <c r="P238" s="33">
        <f t="shared" si="86"/>
        <v>0</v>
      </c>
      <c r="Q238" s="30">
        <f>(I-Service_Fee)/12*P238</f>
        <v>0</v>
      </c>
      <c r="R238" s="34">
        <f t="shared" si="74"/>
        <v>0</v>
      </c>
      <c r="S238" s="33">
        <f t="shared" si="79"/>
        <v>56663161.976068206</v>
      </c>
      <c r="T238" s="30">
        <f>(I-Service_Fee)/12*S238</f>
        <v>354144.76235042623</v>
      </c>
      <c r="U238" s="35">
        <f t="shared" si="75"/>
        <v>679700.65561839216</v>
      </c>
      <c r="V238" s="34">
        <f t="shared" si="80"/>
        <v>37500000</v>
      </c>
      <c r="W238" s="30">
        <f>(I-Service_Fee)/12*V238</f>
        <v>234374.99999999997</v>
      </c>
      <c r="X238" s="35">
        <f t="shared" si="81"/>
        <v>0</v>
      </c>
      <c r="Y238" s="32"/>
      <c r="Z238" s="32">
        <f t="shared" si="87"/>
        <v>228</v>
      </c>
      <c r="AA238" s="32">
        <f t="shared" si="82"/>
        <v>0</v>
      </c>
      <c r="AB238" s="32">
        <f t="shared" si="83"/>
        <v>0</v>
      </c>
      <c r="AC238" s="32">
        <f t="shared" si="84"/>
        <v>1033845.4179688185</v>
      </c>
      <c r="AD238" s="32">
        <f t="shared" si="85"/>
        <v>234374.99999999997</v>
      </c>
    </row>
    <row r="239" spans="1:30" ht="15.75" thickBot="1" x14ac:dyDescent="0.3">
      <c r="A239" s="7">
        <v>229</v>
      </c>
      <c r="B239" s="14">
        <f t="shared" si="76"/>
        <v>93483461.320449963</v>
      </c>
      <c r="C239" s="19">
        <f t="shared" si="77"/>
        <v>1067155.4875953237</v>
      </c>
      <c r="D239" s="14">
        <f t="shared" si="66"/>
        <v>623223.07546966651</v>
      </c>
      <c r="E239" s="15">
        <f t="shared" si="67"/>
        <v>443932.4121256572</v>
      </c>
      <c r="F239" s="17">
        <f>IF(time&lt;=30,1-(1-$F$3*time/30)^(1/12),1-(1-$F$3)^(1/12))</f>
        <v>2.5350486138366879E-3</v>
      </c>
      <c r="G239" s="16">
        <f t="shared" si="68"/>
        <v>235859.72879106598</v>
      </c>
      <c r="H239" s="14">
        <f t="shared" si="69"/>
        <v>38951.442216854157</v>
      </c>
      <c r="I239" s="15">
        <f t="shared" si="70"/>
        <v>679792.14091672318</v>
      </c>
      <c r="J239" s="14">
        <f t="shared" si="71"/>
        <v>584271.63325281232</v>
      </c>
      <c r="K239" s="21">
        <f t="shared" si="72"/>
        <v>1264063.7741695354</v>
      </c>
      <c r="M239" s="33">
        <f t="shared" si="78"/>
        <v>0</v>
      </c>
      <c r="N239" s="30">
        <f>(I-Service_Fee)/12*M239</f>
        <v>0</v>
      </c>
      <c r="O239" s="35">
        <f t="shared" si="73"/>
        <v>0</v>
      </c>
      <c r="P239" s="33">
        <f t="shared" si="86"/>
        <v>0</v>
      </c>
      <c r="Q239" s="30">
        <f>(I-Service_Fee)/12*P239</f>
        <v>0</v>
      </c>
      <c r="R239" s="34">
        <f t="shared" si="74"/>
        <v>0</v>
      </c>
      <c r="S239" s="33">
        <f t="shared" si="79"/>
        <v>55983461.320449814</v>
      </c>
      <c r="T239" s="30">
        <f>(I-Service_Fee)/12*S239</f>
        <v>349896.63325281133</v>
      </c>
      <c r="U239" s="35">
        <f t="shared" si="75"/>
        <v>679792.14091672318</v>
      </c>
      <c r="V239" s="34">
        <f t="shared" si="80"/>
        <v>37500000</v>
      </c>
      <c r="W239" s="30">
        <f>(I-Service_Fee)/12*V239</f>
        <v>234374.99999999997</v>
      </c>
      <c r="X239" s="35">
        <f t="shared" si="81"/>
        <v>0</v>
      </c>
      <c r="Y239" s="32"/>
      <c r="Z239" s="32">
        <f t="shared" si="87"/>
        <v>229</v>
      </c>
      <c r="AA239" s="32">
        <f t="shared" si="82"/>
        <v>0</v>
      </c>
      <c r="AB239" s="32">
        <f t="shared" si="83"/>
        <v>0</v>
      </c>
      <c r="AC239" s="32">
        <f t="shared" si="84"/>
        <v>1029688.7741695344</v>
      </c>
      <c r="AD239" s="32">
        <f t="shared" si="85"/>
        <v>234374.99999999997</v>
      </c>
    </row>
    <row r="240" spans="1:30" ht="15.75" thickBot="1" x14ac:dyDescent="0.3">
      <c r="A240" s="7">
        <v>230</v>
      </c>
      <c r="B240" s="14">
        <f t="shared" si="76"/>
        <v>92803669.179533243</v>
      </c>
      <c r="C240" s="19">
        <f t="shared" si="77"/>
        <v>1064450.1965557465</v>
      </c>
      <c r="D240" s="14">
        <f t="shared" si="66"/>
        <v>618691.12786355498</v>
      </c>
      <c r="E240" s="15">
        <f t="shared" si="67"/>
        <v>445759.0686921915</v>
      </c>
      <c r="F240" s="17">
        <f>IF(time&lt;=30,1-(1-$F$3*time/30)^(1/12),1-(1-$F$3)^(1/12))</f>
        <v>2.5350486138366879E-3</v>
      </c>
      <c r="G240" s="16">
        <f t="shared" si="68"/>
        <v>234131.79200334102</v>
      </c>
      <c r="H240" s="14">
        <f t="shared" si="69"/>
        <v>38668.195491472186</v>
      </c>
      <c r="I240" s="15">
        <f t="shared" si="70"/>
        <v>679890.86069553252</v>
      </c>
      <c r="J240" s="14">
        <f t="shared" si="71"/>
        <v>580022.93237208284</v>
      </c>
      <c r="K240" s="21">
        <f t="shared" si="72"/>
        <v>1259913.7930676155</v>
      </c>
      <c r="M240" s="33">
        <f t="shared" si="78"/>
        <v>0</v>
      </c>
      <c r="N240" s="30">
        <f>(I-Service_Fee)/12*M240</f>
        <v>0</v>
      </c>
      <c r="O240" s="35">
        <f t="shared" si="73"/>
        <v>0</v>
      </c>
      <c r="P240" s="33">
        <f t="shared" si="86"/>
        <v>0</v>
      </c>
      <c r="Q240" s="30">
        <f>(I-Service_Fee)/12*P240</f>
        <v>0</v>
      </c>
      <c r="R240" s="34">
        <f t="shared" si="74"/>
        <v>0</v>
      </c>
      <c r="S240" s="33">
        <f t="shared" si="79"/>
        <v>55303669.179533094</v>
      </c>
      <c r="T240" s="30">
        <f>(I-Service_Fee)/12*S240</f>
        <v>345647.93237208179</v>
      </c>
      <c r="U240" s="35">
        <f t="shared" si="75"/>
        <v>679890.86069553252</v>
      </c>
      <c r="V240" s="34">
        <f t="shared" si="80"/>
        <v>37500000</v>
      </c>
      <c r="W240" s="30">
        <f>(I-Service_Fee)/12*V240</f>
        <v>234374.99999999997</v>
      </c>
      <c r="X240" s="35">
        <f t="shared" si="81"/>
        <v>0</v>
      </c>
      <c r="Y240" s="32"/>
      <c r="Z240" s="32">
        <f t="shared" si="87"/>
        <v>230</v>
      </c>
      <c r="AA240" s="32">
        <f t="shared" si="82"/>
        <v>0</v>
      </c>
      <c r="AB240" s="32">
        <f t="shared" si="83"/>
        <v>0</v>
      </c>
      <c r="AC240" s="32">
        <f t="shared" si="84"/>
        <v>1025538.7930676143</v>
      </c>
      <c r="AD240" s="32">
        <f t="shared" si="85"/>
        <v>234374.99999999997</v>
      </c>
    </row>
    <row r="241" spans="1:30" ht="15.75" thickBot="1" x14ac:dyDescent="0.3">
      <c r="A241" s="7">
        <v>231</v>
      </c>
      <c r="B241" s="14">
        <f t="shared" si="76"/>
        <v>92123778.318837717</v>
      </c>
      <c r="C241" s="19">
        <f t="shared" si="77"/>
        <v>1061751.76356047</v>
      </c>
      <c r="D241" s="14">
        <f t="shared" si="66"/>
        <v>614158.52212558477</v>
      </c>
      <c r="E241" s="15">
        <f t="shared" si="67"/>
        <v>447593.24143488519</v>
      </c>
      <c r="F241" s="17">
        <f>IF(time&lt;=30,1-(1-$F$3*time/30)^(1/12),1-(1-$F$3)^(1/12))</f>
        <v>2.5350486138366879E-3</v>
      </c>
      <c r="G241" s="16">
        <f t="shared" si="68"/>
        <v>232403.5859023057</v>
      </c>
      <c r="H241" s="14">
        <f t="shared" si="69"/>
        <v>38384.907632849048</v>
      </c>
      <c r="I241" s="15">
        <f t="shared" si="70"/>
        <v>679996.82733719086</v>
      </c>
      <c r="J241" s="14">
        <f t="shared" si="71"/>
        <v>575773.61449273571</v>
      </c>
      <c r="K241" s="21">
        <f t="shared" si="72"/>
        <v>1255770.4418299266</v>
      </c>
      <c r="M241" s="33">
        <f t="shared" si="78"/>
        <v>0</v>
      </c>
      <c r="N241" s="30">
        <f>(I-Service_Fee)/12*M241</f>
        <v>0</v>
      </c>
      <c r="O241" s="35">
        <f t="shared" si="73"/>
        <v>0</v>
      </c>
      <c r="P241" s="33">
        <f t="shared" si="86"/>
        <v>0</v>
      </c>
      <c r="Q241" s="30">
        <f>(I-Service_Fee)/12*P241</f>
        <v>0</v>
      </c>
      <c r="R241" s="34">
        <f t="shared" si="74"/>
        <v>0</v>
      </c>
      <c r="S241" s="33">
        <f t="shared" si="79"/>
        <v>54623778.318837561</v>
      </c>
      <c r="T241" s="30">
        <f>(I-Service_Fee)/12*S241</f>
        <v>341398.61449273472</v>
      </c>
      <c r="U241" s="35">
        <f t="shared" si="75"/>
        <v>679996.82733719086</v>
      </c>
      <c r="V241" s="34">
        <f t="shared" si="80"/>
        <v>37500000</v>
      </c>
      <c r="W241" s="30">
        <f>(I-Service_Fee)/12*V241</f>
        <v>234374.99999999997</v>
      </c>
      <c r="X241" s="35">
        <f t="shared" si="81"/>
        <v>0</v>
      </c>
      <c r="Y241" s="32"/>
      <c r="Z241" s="32">
        <f t="shared" si="87"/>
        <v>231</v>
      </c>
      <c r="AA241" s="32">
        <f t="shared" si="82"/>
        <v>0</v>
      </c>
      <c r="AB241" s="32">
        <f t="shared" si="83"/>
        <v>0</v>
      </c>
      <c r="AC241" s="32">
        <f t="shared" si="84"/>
        <v>1021395.4418299256</v>
      </c>
      <c r="AD241" s="32">
        <f t="shared" si="85"/>
        <v>234374.99999999997</v>
      </c>
    </row>
    <row r="242" spans="1:30" ht="15.75" thickBot="1" x14ac:dyDescent="0.3">
      <c r="A242" s="7">
        <v>232</v>
      </c>
      <c r="B242" s="14">
        <f t="shared" si="76"/>
        <v>91443781.491500527</v>
      </c>
      <c r="C242" s="19">
        <f t="shared" si="77"/>
        <v>1059060.1712240174</v>
      </c>
      <c r="D242" s="14">
        <f t="shared" si="66"/>
        <v>609625.2099433369</v>
      </c>
      <c r="E242" s="15">
        <f t="shared" si="67"/>
        <v>449434.96128068049</v>
      </c>
      <c r="F242" s="17">
        <f>IF(time&lt;=30,1-(1-$F$3*time/30)^(1/12),1-(1-$F$3)^(1/12))</f>
        <v>2.5350486138366879E-3</v>
      </c>
      <c r="G242" s="16">
        <f t="shared" si="68"/>
        <v>230675.09203840906</v>
      </c>
      <c r="H242" s="14">
        <f t="shared" si="69"/>
        <v>38101.575621458549</v>
      </c>
      <c r="I242" s="15">
        <f t="shared" si="70"/>
        <v>680110.05331908958</v>
      </c>
      <c r="J242" s="14">
        <f t="shared" si="71"/>
        <v>571523.63432187831</v>
      </c>
      <c r="K242" s="21">
        <f t="shared" si="72"/>
        <v>1251633.6876409678</v>
      </c>
      <c r="M242" s="33">
        <f t="shared" si="78"/>
        <v>0</v>
      </c>
      <c r="N242" s="30">
        <f>(I-Service_Fee)/12*M242</f>
        <v>0</v>
      </c>
      <c r="O242" s="35">
        <f t="shared" si="73"/>
        <v>0</v>
      </c>
      <c r="P242" s="33">
        <f t="shared" si="86"/>
        <v>0</v>
      </c>
      <c r="Q242" s="30">
        <f>(I-Service_Fee)/12*P242</f>
        <v>0</v>
      </c>
      <c r="R242" s="34">
        <f t="shared" si="74"/>
        <v>0</v>
      </c>
      <c r="S242" s="33">
        <f t="shared" si="79"/>
        <v>53943781.49150037</v>
      </c>
      <c r="T242" s="30">
        <f>(I-Service_Fee)/12*S242</f>
        <v>337148.63432187727</v>
      </c>
      <c r="U242" s="35">
        <f t="shared" si="75"/>
        <v>680110.05331908958</v>
      </c>
      <c r="V242" s="34">
        <f t="shared" si="80"/>
        <v>37500000</v>
      </c>
      <c r="W242" s="30">
        <f>(I-Service_Fee)/12*V242</f>
        <v>234374.99999999997</v>
      </c>
      <c r="X242" s="35">
        <f t="shared" si="81"/>
        <v>0</v>
      </c>
      <c r="Y242" s="32"/>
      <c r="Z242" s="32">
        <f t="shared" si="87"/>
        <v>232</v>
      </c>
      <c r="AA242" s="32">
        <f t="shared" si="82"/>
        <v>0</v>
      </c>
      <c r="AB242" s="32">
        <f t="shared" si="83"/>
        <v>0</v>
      </c>
      <c r="AC242" s="32">
        <f t="shared" si="84"/>
        <v>1017258.6876409668</v>
      </c>
      <c r="AD242" s="32">
        <f t="shared" si="85"/>
        <v>234374.99999999997</v>
      </c>
    </row>
    <row r="243" spans="1:30" ht="15.75" thickBot="1" x14ac:dyDescent="0.3">
      <c r="A243" s="7">
        <v>233</v>
      </c>
      <c r="B243" s="14">
        <f t="shared" si="76"/>
        <v>90763671.43818143</v>
      </c>
      <c r="C243" s="19">
        <f t="shared" si="77"/>
        <v>1056375.4022049862</v>
      </c>
      <c r="D243" s="14">
        <f t="shared" si="66"/>
        <v>605091.14292120957</v>
      </c>
      <c r="E243" s="15">
        <f t="shared" si="67"/>
        <v>451284.25928377663</v>
      </c>
      <c r="F243" s="17">
        <f>IF(time&lt;=30,1-(1-$F$3*time/30)^(1/12),1-(1-$F$3)^(1/12))</f>
        <v>2.5350486138366879E-3</v>
      </c>
      <c r="G243" s="16">
        <f t="shared" si="68"/>
        <v>228946.29193014675</v>
      </c>
      <c r="H243" s="14">
        <f t="shared" si="69"/>
        <v>37818.196432575598</v>
      </c>
      <c r="I243" s="15">
        <f t="shared" si="70"/>
        <v>680230.55121392338</v>
      </c>
      <c r="J243" s="14">
        <f t="shared" si="71"/>
        <v>567272.94648863398</v>
      </c>
      <c r="K243" s="21">
        <f t="shared" si="72"/>
        <v>1247503.4977025574</v>
      </c>
      <c r="M243" s="33">
        <f t="shared" si="78"/>
        <v>0</v>
      </c>
      <c r="N243" s="30">
        <f>(I-Service_Fee)/12*M243</f>
        <v>0</v>
      </c>
      <c r="O243" s="35">
        <f t="shared" si="73"/>
        <v>0</v>
      </c>
      <c r="P243" s="33">
        <f t="shared" si="86"/>
        <v>0</v>
      </c>
      <c r="Q243" s="30">
        <f>(I-Service_Fee)/12*P243</f>
        <v>0</v>
      </c>
      <c r="R243" s="34">
        <f t="shared" si="74"/>
        <v>0</v>
      </c>
      <c r="S243" s="33">
        <f t="shared" si="79"/>
        <v>53263671.438181281</v>
      </c>
      <c r="T243" s="30">
        <f>(I-Service_Fee)/12*S243</f>
        <v>332897.946488633</v>
      </c>
      <c r="U243" s="35">
        <f t="shared" si="75"/>
        <v>680230.55121392338</v>
      </c>
      <c r="V243" s="34">
        <f t="shared" si="80"/>
        <v>37500000</v>
      </c>
      <c r="W243" s="30">
        <f>(I-Service_Fee)/12*V243</f>
        <v>234374.99999999997</v>
      </c>
      <c r="X243" s="35">
        <f t="shared" si="81"/>
        <v>0</v>
      </c>
      <c r="Y243" s="32"/>
      <c r="Z243" s="32">
        <f t="shared" si="87"/>
        <v>233</v>
      </c>
      <c r="AA243" s="32">
        <f t="shared" si="82"/>
        <v>0</v>
      </c>
      <c r="AB243" s="32">
        <f t="shared" si="83"/>
        <v>0</v>
      </c>
      <c r="AC243" s="32">
        <f t="shared" si="84"/>
        <v>1013128.4977025564</v>
      </c>
      <c r="AD243" s="32">
        <f t="shared" si="85"/>
        <v>234374.99999999997</v>
      </c>
    </row>
    <row r="244" spans="1:30" ht="15.75" thickBot="1" x14ac:dyDescent="0.3">
      <c r="A244" s="7">
        <v>234</v>
      </c>
      <c r="B244" s="14">
        <f t="shared" si="76"/>
        <v>90083440.88696751</v>
      </c>
      <c r="C244" s="19">
        <f t="shared" si="77"/>
        <v>1053697.4392059355</v>
      </c>
      <c r="D244" s="14">
        <f t="shared" si="66"/>
        <v>600556.27257978346</v>
      </c>
      <c r="E244" s="15">
        <f t="shared" si="67"/>
        <v>453141.166626152</v>
      </c>
      <c r="F244" s="17">
        <f>IF(time&lt;=30,1-(1-$F$3*time/30)^(1/12),1-(1-$F$3)^(1/12))</f>
        <v>2.5350486138366879E-3</v>
      </c>
      <c r="G244" s="16">
        <f t="shared" si="68"/>
        <v>227217.16706381823</v>
      </c>
      <c r="H244" s="14">
        <f t="shared" si="69"/>
        <v>37534.767036236466</v>
      </c>
      <c r="I244" s="15">
        <f t="shared" si="70"/>
        <v>680358.3336899702</v>
      </c>
      <c r="J244" s="14">
        <f t="shared" si="71"/>
        <v>563021.50554354698</v>
      </c>
      <c r="K244" s="21">
        <f t="shared" si="72"/>
        <v>1243379.8392335172</v>
      </c>
      <c r="M244" s="33">
        <f t="shared" si="78"/>
        <v>0</v>
      </c>
      <c r="N244" s="30">
        <f>(I-Service_Fee)/12*M244</f>
        <v>0</v>
      </c>
      <c r="O244" s="35">
        <f t="shared" si="73"/>
        <v>0</v>
      </c>
      <c r="P244" s="33">
        <f t="shared" si="86"/>
        <v>0</v>
      </c>
      <c r="Q244" s="30">
        <f>(I-Service_Fee)/12*P244</f>
        <v>0</v>
      </c>
      <c r="R244" s="34">
        <f t="shared" si="74"/>
        <v>0</v>
      </c>
      <c r="S244" s="33">
        <f t="shared" si="79"/>
        <v>52583440.886967361</v>
      </c>
      <c r="T244" s="30">
        <f>(I-Service_Fee)/12*S244</f>
        <v>328646.50554354599</v>
      </c>
      <c r="U244" s="35">
        <f t="shared" si="75"/>
        <v>680358.3336899702</v>
      </c>
      <c r="V244" s="34">
        <f t="shared" si="80"/>
        <v>37500000</v>
      </c>
      <c r="W244" s="30">
        <f>(I-Service_Fee)/12*V244</f>
        <v>234374.99999999997</v>
      </c>
      <c r="X244" s="35">
        <f t="shared" si="81"/>
        <v>0</v>
      </c>
      <c r="Y244" s="32"/>
      <c r="Z244" s="32">
        <f t="shared" si="87"/>
        <v>234</v>
      </c>
      <c r="AA244" s="32">
        <f t="shared" si="82"/>
        <v>0</v>
      </c>
      <c r="AB244" s="32">
        <f t="shared" si="83"/>
        <v>0</v>
      </c>
      <c r="AC244" s="32">
        <f t="shared" si="84"/>
        <v>1009004.8392335162</v>
      </c>
      <c r="AD244" s="32">
        <f t="shared" si="85"/>
        <v>234374.99999999997</v>
      </c>
    </row>
    <row r="245" spans="1:30" ht="15.75" thickBot="1" x14ac:dyDescent="0.3">
      <c r="A245" s="7">
        <v>235</v>
      </c>
      <c r="B245" s="14">
        <f t="shared" si="76"/>
        <v>89403082.553277537</v>
      </c>
      <c r="C245" s="19">
        <f t="shared" si="77"/>
        <v>1051026.264973273</v>
      </c>
      <c r="D245" s="14">
        <f t="shared" si="66"/>
        <v>596020.55035518366</v>
      </c>
      <c r="E245" s="15">
        <f t="shared" si="67"/>
        <v>455005.71461808938</v>
      </c>
      <c r="F245" s="17">
        <f>IF(time&lt;=30,1-(1-$F$3*time/30)^(1/12),1-(1-$F$3)^(1/12))</f>
        <v>2.5350486138366879E-3</v>
      </c>
      <c r="G245" s="16">
        <f t="shared" si="68"/>
        <v>225487.69889328285</v>
      </c>
      <c r="H245" s="14">
        <f t="shared" si="69"/>
        <v>37251.284397198971</v>
      </c>
      <c r="I245" s="15">
        <f t="shared" si="70"/>
        <v>680493.41351137217</v>
      </c>
      <c r="J245" s="14">
        <f t="shared" si="71"/>
        <v>558769.26595798472</v>
      </c>
      <c r="K245" s="21">
        <f t="shared" si="72"/>
        <v>1239262.6794693568</v>
      </c>
      <c r="M245" s="33">
        <f t="shared" si="78"/>
        <v>0</v>
      </c>
      <c r="N245" s="30">
        <f>(I-Service_Fee)/12*M245</f>
        <v>0</v>
      </c>
      <c r="O245" s="35">
        <f t="shared" si="73"/>
        <v>0</v>
      </c>
      <c r="P245" s="33">
        <f t="shared" si="86"/>
        <v>0</v>
      </c>
      <c r="Q245" s="30">
        <f>(I-Service_Fee)/12*P245</f>
        <v>0</v>
      </c>
      <c r="R245" s="34">
        <f t="shared" si="74"/>
        <v>0</v>
      </c>
      <c r="S245" s="33">
        <f t="shared" si="79"/>
        <v>51903082.553277388</v>
      </c>
      <c r="T245" s="30">
        <f>(I-Service_Fee)/12*S245</f>
        <v>324394.26595798368</v>
      </c>
      <c r="U245" s="35">
        <f t="shared" si="75"/>
        <v>680493.41351137217</v>
      </c>
      <c r="V245" s="34">
        <f t="shared" si="80"/>
        <v>37500000</v>
      </c>
      <c r="W245" s="30">
        <f>(I-Service_Fee)/12*V245</f>
        <v>234374.99999999997</v>
      </c>
      <c r="X245" s="35">
        <f t="shared" si="81"/>
        <v>0</v>
      </c>
      <c r="Y245" s="32"/>
      <c r="Z245" s="32">
        <f t="shared" si="87"/>
        <v>235</v>
      </c>
      <c r="AA245" s="32">
        <f t="shared" si="82"/>
        <v>0</v>
      </c>
      <c r="AB245" s="32">
        <f t="shared" si="83"/>
        <v>0</v>
      </c>
      <c r="AC245" s="32">
        <f t="shared" si="84"/>
        <v>1004887.6794693558</v>
      </c>
      <c r="AD245" s="32">
        <f t="shared" si="85"/>
        <v>234374.99999999997</v>
      </c>
    </row>
    <row r="246" spans="1:30" ht="15.75" thickBot="1" x14ac:dyDescent="0.3">
      <c r="A246" s="7">
        <v>236</v>
      </c>
      <c r="B246" s="14">
        <f t="shared" si="76"/>
        <v>88722589.139766172</v>
      </c>
      <c r="C246" s="19">
        <f t="shared" si="77"/>
        <v>1048361.8622971468</v>
      </c>
      <c r="D246" s="14">
        <f t="shared" si="66"/>
        <v>591483.92759844114</v>
      </c>
      <c r="E246" s="15">
        <f t="shared" si="67"/>
        <v>456877.93469870568</v>
      </c>
      <c r="F246" s="17">
        <f>IF(time&lt;=30,1-(1-$F$3*time/30)^(1/12),1-(1-$F$3)^(1/12))</f>
        <v>2.5350486138366879E-3</v>
      </c>
      <c r="G246" s="16">
        <f t="shared" si="68"/>
        <v>223757.86883971569</v>
      </c>
      <c r="H246" s="14">
        <f t="shared" si="69"/>
        <v>36967.745474902571</v>
      </c>
      <c r="I246" s="15">
        <f t="shared" si="70"/>
        <v>680635.8035384214</v>
      </c>
      <c r="J246" s="14">
        <f t="shared" si="71"/>
        <v>554516.18212353857</v>
      </c>
      <c r="K246" s="21">
        <f t="shared" si="72"/>
        <v>1235151.98566196</v>
      </c>
      <c r="M246" s="33">
        <f t="shared" si="78"/>
        <v>0</v>
      </c>
      <c r="N246" s="30">
        <f>(I-Service_Fee)/12*M246</f>
        <v>0</v>
      </c>
      <c r="O246" s="35">
        <f t="shared" si="73"/>
        <v>0</v>
      </c>
      <c r="P246" s="33">
        <f t="shared" si="86"/>
        <v>0</v>
      </c>
      <c r="Q246" s="30">
        <f>(I-Service_Fee)/12*P246</f>
        <v>0</v>
      </c>
      <c r="R246" s="34">
        <f t="shared" si="74"/>
        <v>0</v>
      </c>
      <c r="S246" s="33">
        <f t="shared" si="79"/>
        <v>51222589.139766015</v>
      </c>
      <c r="T246" s="30">
        <f>(I-Service_Fee)/12*S246</f>
        <v>320141.18212353758</v>
      </c>
      <c r="U246" s="35">
        <f t="shared" si="75"/>
        <v>680635.8035384214</v>
      </c>
      <c r="V246" s="34">
        <f t="shared" si="80"/>
        <v>37500000</v>
      </c>
      <c r="W246" s="30">
        <f>(I-Service_Fee)/12*V246</f>
        <v>234374.99999999997</v>
      </c>
      <c r="X246" s="35">
        <f t="shared" si="81"/>
        <v>0</v>
      </c>
      <c r="Y246" s="32"/>
      <c r="Z246" s="32">
        <f t="shared" si="87"/>
        <v>236</v>
      </c>
      <c r="AA246" s="32">
        <f t="shared" si="82"/>
        <v>0</v>
      </c>
      <c r="AB246" s="32">
        <f t="shared" si="83"/>
        <v>0</v>
      </c>
      <c r="AC246" s="32">
        <f t="shared" si="84"/>
        <v>1000776.985661959</v>
      </c>
      <c r="AD246" s="32">
        <f t="shared" si="85"/>
        <v>234374.99999999997</v>
      </c>
    </row>
    <row r="247" spans="1:30" ht="15.75" thickBot="1" x14ac:dyDescent="0.3">
      <c r="A247" s="7">
        <v>237</v>
      </c>
      <c r="B247" s="14">
        <f t="shared" si="76"/>
        <v>88041953.336227745</v>
      </c>
      <c r="C247" s="19">
        <f t="shared" si="77"/>
        <v>1045704.2140113311</v>
      </c>
      <c r="D247" s="14">
        <f t="shared" si="66"/>
        <v>586946.35557485162</v>
      </c>
      <c r="E247" s="15">
        <f t="shared" si="67"/>
        <v>458757.85843647947</v>
      </c>
      <c r="F247" s="17">
        <f>IF(time&lt;=30,1-(1-$F$3*time/30)^(1/12),1-(1-$F$3)^(1/12))</f>
        <v>2.5350486138366879E-3</v>
      </c>
      <c r="G247" s="16">
        <f t="shared" si="68"/>
        <v>222027.65829136243</v>
      </c>
      <c r="H247" s="14">
        <f t="shared" si="69"/>
        <v>36684.147223428226</v>
      </c>
      <c r="I247" s="15">
        <f t="shared" si="70"/>
        <v>680785.51672784192</v>
      </c>
      <c r="J247" s="14">
        <f t="shared" si="71"/>
        <v>550262.20835142338</v>
      </c>
      <c r="K247" s="21">
        <f t="shared" si="72"/>
        <v>1231047.7250792654</v>
      </c>
      <c r="M247" s="33">
        <f t="shared" si="78"/>
        <v>0</v>
      </c>
      <c r="N247" s="30">
        <f>(I-Service_Fee)/12*M247</f>
        <v>0</v>
      </c>
      <c r="O247" s="35">
        <f t="shared" si="73"/>
        <v>0</v>
      </c>
      <c r="P247" s="33">
        <f t="shared" si="86"/>
        <v>0</v>
      </c>
      <c r="Q247" s="30">
        <f>(I-Service_Fee)/12*P247</f>
        <v>0</v>
      </c>
      <c r="R247" s="34">
        <f t="shared" si="74"/>
        <v>0</v>
      </c>
      <c r="S247" s="33">
        <f t="shared" si="79"/>
        <v>50541953.336227596</v>
      </c>
      <c r="T247" s="30">
        <f>(I-Service_Fee)/12*S247</f>
        <v>315887.20835142245</v>
      </c>
      <c r="U247" s="35">
        <f t="shared" si="75"/>
        <v>680785.51672784192</v>
      </c>
      <c r="V247" s="34">
        <f t="shared" si="80"/>
        <v>37500000</v>
      </c>
      <c r="W247" s="30">
        <f>(I-Service_Fee)/12*V247</f>
        <v>234374.99999999997</v>
      </c>
      <c r="X247" s="35">
        <f t="shared" si="81"/>
        <v>0</v>
      </c>
      <c r="Y247" s="32"/>
      <c r="Z247" s="32">
        <f t="shared" si="87"/>
        <v>237</v>
      </c>
      <c r="AA247" s="32">
        <f t="shared" si="82"/>
        <v>0</v>
      </c>
      <c r="AB247" s="32">
        <f t="shared" si="83"/>
        <v>0</v>
      </c>
      <c r="AC247" s="32">
        <f t="shared" si="84"/>
        <v>996672.72507926438</v>
      </c>
      <c r="AD247" s="32">
        <f t="shared" si="85"/>
        <v>234374.99999999997</v>
      </c>
    </row>
    <row r="248" spans="1:30" ht="15.75" thickBot="1" x14ac:dyDescent="0.3">
      <c r="A248" s="7">
        <v>238</v>
      </c>
      <c r="B248" s="14">
        <f t="shared" si="76"/>
        <v>87361167.81949991</v>
      </c>
      <c r="C248" s="19">
        <f t="shared" si="77"/>
        <v>1043053.3029931186</v>
      </c>
      <c r="D248" s="14">
        <f t="shared" si="66"/>
        <v>582407.78546333278</v>
      </c>
      <c r="E248" s="15">
        <f t="shared" si="67"/>
        <v>460645.51752978587</v>
      </c>
      <c r="F248" s="17">
        <f>IF(time&lt;=30,1-(1-$F$3*time/30)^(1/12),1-(1-$F$3)^(1/12))</f>
        <v>2.5350486138366879E-3</v>
      </c>
      <c r="G248" s="16">
        <f t="shared" si="68"/>
        <v>220297.04860329354</v>
      </c>
      <c r="H248" s="14">
        <f t="shared" si="69"/>
        <v>36400.486591458299</v>
      </c>
      <c r="I248" s="15">
        <f t="shared" si="70"/>
        <v>680942.56613307935</v>
      </c>
      <c r="J248" s="14">
        <f t="shared" si="71"/>
        <v>546007.29887187446</v>
      </c>
      <c r="K248" s="21">
        <f t="shared" si="72"/>
        <v>1226949.8650049539</v>
      </c>
      <c r="M248" s="33">
        <f t="shared" si="78"/>
        <v>0</v>
      </c>
      <c r="N248" s="30">
        <f>(I-Service_Fee)/12*M248</f>
        <v>0</v>
      </c>
      <c r="O248" s="35">
        <f t="shared" si="73"/>
        <v>0</v>
      </c>
      <c r="P248" s="33">
        <f t="shared" si="86"/>
        <v>0</v>
      </c>
      <c r="Q248" s="30">
        <f>(I-Service_Fee)/12*P248</f>
        <v>0</v>
      </c>
      <c r="R248" s="34">
        <f t="shared" si="74"/>
        <v>0</v>
      </c>
      <c r="S248" s="33">
        <f t="shared" si="79"/>
        <v>49861167.819499753</v>
      </c>
      <c r="T248" s="30">
        <f>(I-Service_Fee)/12*S248</f>
        <v>311632.29887187341</v>
      </c>
      <c r="U248" s="35">
        <f t="shared" si="75"/>
        <v>680942.56613307935</v>
      </c>
      <c r="V248" s="34">
        <f t="shared" si="80"/>
        <v>37500000</v>
      </c>
      <c r="W248" s="30">
        <f>(I-Service_Fee)/12*V248</f>
        <v>234374.99999999997</v>
      </c>
      <c r="X248" s="35">
        <f t="shared" si="81"/>
        <v>0</v>
      </c>
      <c r="Y248" s="32"/>
      <c r="Z248" s="32">
        <f t="shared" si="87"/>
        <v>238</v>
      </c>
      <c r="AA248" s="32">
        <f t="shared" si="82"/>
        <v>0</v>
      </c>
      <c r="AB248" s="32">
        <f t="shared" si="83"/>
        <v>0</v>
      </c>
      <c r="AC248" s="32">
        <f t="shared" si="84"/>
        <v>992574.86500495276</v>
      </c>
      <c r="AD248" s="32">
        <f t="shared" si="85"/>
        <v>234374.99999999997</v>
      </c>
    </row>
    <row r="249" spans="1:30" ht="15.75" thickBot="1" x14ac:dyDescent="0.3">
      <c r="A249" s="7">
        <v>239</v>
      </c>
      <c r="B249" s="14">
        <f t="shared" si="76"/>
        <v>86680225.253366828</v>
      </c>
      <c r="C249" s="19">
        <f t="shared" si="77"/>
        <v>1040409.112163208</v>
      </c>
      <c r="D249" s="14">
        <f t="shared" si="66"/>
        <v>577868.16835577891</v>
      </c>
      <c r="E249" s="15">
        <f t="shared" si="67"/>
        <v>462540.94380742905</v>
      </c>
      <c r="F249" s="17">
        <f>IF(time&lt;=30,1-(1-$F$3*time/30)^(1/12),1-(1-$F$3)^(1/12))</f>
        <v>2.5350486138366879E-3</v>
      </c>
      <c r="G249" s="16">
        <f t="shared" si="68"/>
        <v>218566.02109715773</v>
      </c>
      <c r="H249" s="14">
        <f t="shared" si="69"/>
        <v>36116.760522236182</v>
      </c>
      <c r="I249" s="15">
        <f t="shared" si="70"/>
        <v>681106.96490458678</v>
      </c>
      <c r="J249" s="14">
        <f t="shared" si="71"/>
        <v>541751.40783354267</v>
      </c>
      <c r="K249" s="21">
        <f t="shared" si="72"/>
        <v>1222858.3727381295</v>
      </c>
      <c r="M249" s="33">
        <f t="shared" si="78"/>
        <v>0</v>
      </c>
      <c r="N249" s="30">
        <f>(I-Service_Fee)/12*M249</f>
        <v>0</v>
      </c>
      <c r="O249" s="35">
        <f t="shared" si="73"/>
        <v>0</v>
      </c>
      <c r="P249" s="33">
        <f t="shared" si="86"/>
        <v>0</v>
      </c>
      <c r="Q249" s="30">
        <f>(I-Service_Fee)/12*P249</f>
        <v>0</v>
      </c>
      <c r="R249" s="34">
        <f t="shared" si="74"/>
        <v>0</v>
      </c>
      <c r="S249" s="33">
        <f t="shared" si="79"/>
        <v>49180225.253366672</v>
      </c>
      <c r="T249" s="30">
        <f>(I-Service_Fee)/12*S249</f>
        <v>307376.40783354169</v>
      </c>
      <c r="U249" s="35">
        <f t="shared" si="75"/>
        <v>681106.96490458678</v>
      </c>
      <c r="V249" s="34">
        <f t="shared" si="80"/>
        <v>37500000</v>
      </c>
      <c r="W249" s="30">
        <f>(I-Service_Fee)/12*V249</f>
        <v>234374.99999999997</v>
      </c>
      <c r="X249" s="35">
        <f t="shared" si="81"/>
        <v>0</v>
      </c>
      <c r="Y249" s="32"/>
      <c r="Z249" s="32">
        <f t="shared" si="87"/>
        <v>239</v>
      </c>
      <c r="AA249" s="32">
        <f t="shared" si="82"/>
        <v>0</v>
      </c>
      <c r="AB249" s="32">
        <f t="shared" si="83"/>
        <v>0</v>
      </c>
      <c r="AC249" s="32">
        <f t="shared" si="84"/>
        <v>988483.37273812853</v>
      </c>
      <c r="AD249" s="32">
        <f t="shared" si="85"/>
        <v>234374.99999999997</v>
      </c>
    </row>
    <row r="250" spans="1:30" ht="15.75" thickBot="1" x14ac:dyDescent="0.3">
      <c r="A250" s="7">
        <v>240</v>
      </c>
      <c r="B250" s="14">
        <f t="shared" si="76"/>
        <v>85999118.288462237</v>
      </c>
      <c r="C250" s="19">
        <f t="shared" si="77"/>
        <v>1037771.6244855955</v>
      </c>
      <c r="D250" s="14">
        <f t="shared" si="66"/>
        <v>573327.45525641495</v>
      </c>
      <c r="E250" s="15">
        <f t="shared" si="67"/>
        <v>464444.16922918055</v>
      </c>
      <c r="F250" s="17">
        <f>IF(time&lt;=30,1-(1-$F$3*time/30)^(1/12),1-(1-$F$3)^(1/12))</f>
        <v>2.5350486138366879E-3</v>
      </c>
      <c r="G250" s="16">
        <f t="shared" si="68"/>
        <v>216834.55706093457</v>
      </c>
      <c r="H250" s="14">
        <f t="shared" si="69"/>
        <v>35832.965953525934</v>
      </c>
      <c r="I250" s="15">
        <f t="shared" si="70"/>
        <v>681278.72629011516</v>
      </c>
      <c r="J250" s="14">
        <f t="shared" si="71"/>
        <v>537494.48930288898</v>
      </c>
      <c r="K250" s="21">
        <f t="shared" si="72"/>
        <v>1218773.2155930041</v>
      </c>
      <c r="M250" s="33">
        <f t="shared" si="78"/>
        <v>0</v>
      </c>
      <c r="N250" s="30">
        <f>(I-Service_Fee)/12*M250</f>
        <v>0</v>
      </c>
      <c r="O250" s="35">
        <f t="shared" si="73"/>
        <v>0</v>
      </c>
      <c r="P250" s="33">
        <f t="shared" si="86"/>
        <v>0</v>
      </c>
      <c r="Q250" s="30">
        <f>(I-Service_Fee)/12*P250</f>
        <v>0</v>
      </c>
      <c r="R250" s="34">
        <f t="shared" si="74"/>
        <v>0</v>
      </c>
      <c r="S250" s="33">
        <f t="shared" si="79"/>
        <v>48499118.288462088</v>
      </c>
      <c r="T250" s="30">
        <f>(I-Service_Fee)/12*S250</f>
        <v>303119.48930288805</v>
      </c>
      <c r="U250" s="35">
        <f t="shared" si="75"/>
        <v>681278.72629011516</v>
      </c>
      <c r="V250" s="34">
        <f t="shared" si="80"/>
        <v>37500000</v>
      </c>
      <c r="W250" s="30">
        <f>(I-Service_Fee)/12*V250</f>
        <v>234374.99999999997</v>
      </c>
      <c r="X250" s="35">
        <f t="shared" si="81"/>
        <v>0</v>
      </c>
      <c r="Y250" s="32"/>
      <c r="Z250" s="32">
        <f t="shared" si="87"/>
        <v>240</v>
      </c>
      <c r="AA250" s="32">
        <f t="shared" si="82"/>
        <v>0</v>
      </c>
      <c r="AB250" s="32">
        <f t="shared" si="83"/>
        <v>0</v>
      </c>
      <c r="AC250" s="32">
        <f t="shared" si="84"/>
        <v>984398.2155930032</v>
      </c>
      <c r="AD250" s="32">
        <f t="shared" si="85"/>
        <v>234374.99999999997</v>
      </c>
    </row>
    <row r="251" spans="1:30" ht="15.75" thickBot="1" x14ac:dyDescent="0.3">
      <c r="A251" s="7">
        <v>241</v>
      </c>
      <c r="B251" s="14">
        <f t="shared" si="76"/>
        <v>85317839.562172115</v>
      </c>
      <c r="C251" s="19">
        <f t="shared" si="77"/>
        <v>1035140.8229674642</v>
      </c>
      <c r="D251" s="14">
        <f t="shared" si="66"/>
        <v>568785.59708114748</v>
      </c>
      <c r="E251" s="15">
        <f t="shared" si="67"/>
        <v>466355.22588631674</v>
      </c>
      <c r="F251" s="17">
        <f>IF(time&lt;=30,1-(1-$F$3*time/30)^(1/12),1-(1-$F$3)^(1/12))</f>
        <v>2.5350486138366879E-3</v>
      </c>
      <c r="G251" s="16">
        <f t="shared" si="68"/>
        <v>215102.63774868674</v>
      </c>
      <c r="H251" s="14">
        <f t="shared" si="69"/>
        <v>35549.099817571718</v>
      </c>
      <c r="I251" s="15">
        <f t="shared" si="70"/>
        <v>681457.86363500345</v>
      </c>
      <c r="J251" s="14">
        <f t="shared" si="71"/>
        <v>533236.49726357579</v>
      </c>
      <c r="K251" s="21">
        <f t="shared" si="72"/>
        <v>1214694.3608985792</v>
      </c>
      <c r="M251" s="33">
        <f t="shared" si="78"/>
        <v>0</v>
      </c>
      <c r="N251" s="30">
        <f>(I-Service_Fee)/12*M251</f>
        <v>0</v>
      </c>
      <c r="O251" s="35">
        <f t="shared" si="73"/>
        <v>0</v>
      </c>
      <c r="P251" s="33">
        <f t="shared" si="86"/>
        <v>0</v>
      </c>
      <c r="Q251" s="30">
        <f>(I-Service_Fee)/12*P251</f>
        <v>0</v>
      </c>
      <c r="R251" s="34">
        <f t="shared" si="74"/>
        <v>0</v>
      </c>
      <c r="S251" s="33">
        <f t="shared" si="79"/>
        <v>47817839.562171973</v>
      </c>
      <c r="T251" s="30">
        <f>(I-Service_Fee)/12*S251</f>
        <v>298861.4972635748</v>
      </c>
      <c r="U251" s="35">
        <f t="shared" si="75"/>
        <v>681457.86363500345</v>
      </c>
      <c r="V251" s="34">
        <f t="shared" si="80"/>
        <v>37500000</v>
      </c>
      <c r="W251" s="30">
        <f>(I-Service_Fee)/12*V251</f>
        <v>234374.99999999997</v>
      </c>
      <c r="X251" s="35">
        <f t="shared" si="81"/>
        <v>0</v>
      </c>
      <c r="Y251" s="32"/>
      <c r="Z251" s="32">
        <f t="shared" si="87"/>
        <v>241</v>
      </c>
      <c r="AA251" s="32">
        <f t="shared" si="82"/>
        <v>0</v>
      </c>
      <c r="AB251" s="32">
        <f t="shared" si="83"/>
        <v>0</v>
      </c>
      <c r="AC251" s="32">
        <f t="shared" si="84"/>
        <v>980319.36089857831</v>
      </c>
      <c r="AD251" s="32">
        <f t="shared" si="85"/>
        <v>234374.99999999997</v>
      </c>
    </row>
    <row r="252" spans="1:30" ht="15.75" thickBot="1" x14ac:dyDescent="0.3">
      <c r="A252" s="7">
        <v>242</v>
      </c>
      <c r="B252" s="14">
        <f t="shared" si="76"/>
        <v>84636381.698537111</v>
      </c>
      <c r="C252" s="19">
        <f t="shared" si="77"/>
        <v>1032516.6906590748</v>
      </c>
      <c r="D252" s="14">
        <f t="shared" si="66"/>
        <v>564242.54465691408</v>
      </c>
      <c r="E252" s="15">
        <f t="shared" si="67"/>
        <v>468274.14600216073</v>
      </c>
      <c r="F252" s="17">
        <f>IF(time&lt;=30,1-(1-$F$3*time/30)^(1/12),1-(1-$F$3)^(1/12))</f>
        <v>2.5350486138366879E-3</v>
      </c>
      <c r="G252" s="16">
        <f t="shared" si="68"/>
        <v>213370.24438031099</v>
      </c>
      <c r="H252" s="14">
        <f t="shared" si="69"/>
        <v>35265.15904105713</v>
      </c>
      <c r="I252" s="15">
        <f t="shared" si="70"/>
        <v>681644.39038247173</v>
      </c>
      <c r="J252" s="14">
        <f t="shared" si="71"/>
        <v>528977.38561585697</v>
      </c>
      <c r="K252" s="21">
        <f t="shared" si="72"/>
        <v>1210621.7759983288</v>
      </c>
      <c r="M252" s="33">
        <f t="shared" si="78"/>
        <v>0</v>
      </c>
      <c r="N252" s="30">
        <f>(I-Service_Fee)/12*M252</f>
        <v>0</v>
      </c>
      <c r="O252" s="35">
        <f t="shared" si="73"/>
        <v>0</v>
      </c>
      <c r="P252" s="33">
        <f t="shared" si="86"/>
        <v>0</v>
      </c>
      <c r="Q252" s="30">
        <f>(I-Service_Fee)/12*P252</f>
        <v>0</v>
      </c>
      <c r="R252" s="34">
        <f t="shared" si="74"/>
        <v>0</v>
      </c>
      <c r="S252" s="33">
        <f t="shared" si="79"/>
        <v>47136381.69853697</v>
      </c>
      <c r="T252" s="30">
        <f>(I-Service_Fee)/12*S252</f>
        <v>294602.38561585604</v>
      </c>
      <c r="U252" s="35">
        <f t="shared" si="75"/>
        <v>681644.39038247173</v>
      </c>
      <c r="V252" s="34">
        <f t="shared" si="80"/>
        <v>37500000</v>
      </c>
      <c r="W252" s="30">
        <f>(I-Service_Fee)/12*V252</f>
        <v>234374.99999999997</v>
      </c>
      <c r="X252" s="35">
        <f t="shared" si="81"/>
        <v>0</v>
      </c>
      <c r="Y252" s="32"/>
      <c r="Z252" s="32">
        <f t="shared" si="87"/>
        <v>242</v>
      </c>
      <c r="AA252" s="32">
        <f t="shared" si="82"/>
        <v>0</v>
      </c>
      <c r="AB252" s="32">
        <f t="shared" si="83"/>
        <v>0</v>
      </c>
      <c r="AC252" s="32">
        <f t="shared" si="84"/>
        <v>976246.77599832776</v>
      </c>
      <c r="AD252" s="32">
        <f t="shared" si="85"/>
        <v>234374.99999999997</v>
      </c>
    </row>
    <row r="253" spans="1:30" ht="15.75" thickBot="1" x14ac:dyDescent="0.3">
      <c r="A253" s="7">
        <v>243</v>
      </c>
      <c r="B253" s="14">
        <f t="shared" si="76"/>
        <v>83954737.308154643</v>
      </c>
      <c r="C253" s="19">
        <f t="shared" si="77"/>
        <v>1029899.2106536562</v>
      </c>
      <c r="D253" s="14">
        <f t="shared" si="66"/>
        <v>559698.24872103101</v>
      </c>
      <c r="E253" s="15">
        <f t="shared" si="67"/>
        <v>470200.96193262516</v>
      </c>
      <c r="F253" s="17">
        <f>IF(time&lt;=30,1-(1-$F$3*time/30)^(1/12),1-(1-$F$3)^(1/12))</f>
        <v>2.5350486138366879E-3</v>
      </c>
      <c r="G253" s="16">
        <f t="shared" si="68"/>
        <v>211637.35814128871</v>
      </c>
      <c r="H253" s="14">
        <f t="shared" si="69"/>
        <v>34981.140545064431</v>
      </c>
      <c r="I253" s="15">
        <f t="shared" si="70"/>
        <v>681838.3200739139</v>
      </c>
      <c r="J253" s="14">
        <f t="shared" si="71"/>
        <v>524717.10817596654</v>
      </c>
      <c r="K253" s="21">
        <f t="shared" si="72"/>
        <v>1206555.4282498804</v>
      </c>
      <c r="M253" s="33">
        <f t="shared" si="78"/>
        <v>0</v>
      </c>
      <c r="N253" s="30">
        <f>(I-Service_Fee)/12*M253</f>
        <v>0</v>
      </c>
      <c r="O253" s="35">
        <f t="shared" si="73"/>
        <v>0</v>
      </c>
      <c r="P253" s="33">
        <f t="shared" si="86"/>
        <v>0</v>
      </c>
      <c r="Q253" s="30">
        <f>(I-Service_Fee)/12*P253</f>
        <v>0</v>
      </c>
      <c r="R253" s="34">
        <f t="shared" si="74"/>
        <v>0</v>
      </c>
      <c r="S253" s="33">
        <f t="shared" si="79"/>
        <v>46454737.308154501</v>
      </c>
      <c r="T253" s="30">
        <f>(I-Service_Fee)/12*S253</f>
        <v>290342.10817596561</v>
      </c>
      <c r="U253" s="35">
        <f t="shared" si="75"/>
        <v>681838.3200739139</v>
      </c>
      <c r="V253" s="34">
        <f t="shared" si="80"/>
        <v>37500000</v>
      </c>
      <c r="W253" s="30">
        <f>(I-Service_Fee)/12*V253</f>
        <v>234374.99999999997</v>
      </c>
      <c r="X253" s="35">
        <f t="shared" si="81"/>
        <v>0</v>
      </c>
      <c r="Y253" s="32"/>
      <c r="Z253" s="32">
        <f t="shared" si="87"/>
        <v>243</v>
      </c>
      <c r="AA253" s="32">
        <f t="shared" si="82"/>
        <v>0</v>
      </c>
      <c r="AB253" s="32">
        <f t="shared" si="83"/>
        <v>0</v>
      </c>
      <c r="AC253" s="32">
        <f t="shared" si="84"/>
        <v>972180.42824987951</v>
      </c>
      <c r="AD253" s="32">
        <f t="shared" si="85"/>
        <v>234374.99999999997</v>
      </c>
    </row>
    <row r="254" spans="1:30" ht="15.75" thickBot="1" x14ac:dyDescent="0.3">
      <c r="A254" s="7">
        <v>244</v>
      </c>
      <c r="B254" s="14">
        <f t="shared" si="76"/>
        <v>83272898.988080725</v>
      </c>
      <c r="C254" s="19">
        <f t="shared" si="77"/>
        <v>1027288.3660872972</v>
      </c>
      <c r="D254" s="14">
        <f t="shared" si="66"/>
        <v>555152.65992053819</v>
      </c>
      <c r="E254" s="15">
        <f t="shared" si="67"/>
        <v>472135.70616675902</v>
      </c>
      <c r="F254" s="17">
        <f>IF(time&lt;=30,1-(1-$F$3*time/30)^(1/12),1-(1-$F$3)^(1/12))</f>
        <v>2.5350486138366879E-3</v>
      </c>
      <c r="G254" s="16">
        <f t="shared" si="68"/>
        <v>209903.96018243572</v>
      </c>
      <c r="H254" s="14">
        <f t="shared" si="69"/>
        <v>34697.041245033637</v>
      </c>
      <c r="I254" s="15">
        <f t="shared" si="70"/>
        <v>682039.66634919471</v>
      </c>
      <c r="J254" s="14">
        <f t="shared" si="71"/>
        <v>520455.61867550458</v>
      </c>
      <c r="K254" s="21">
        <f t="shared" si="72"/>
        <v>1202495.2850246993</v>
      </c>
      <c r="M254" s="33">
        <f t="shared" si="78"/>
        <v>0</v>
      </c>
      <c r="N254" s="30">
        <f>(I-Service_Fee)/12*M254</f>
        <v>0</v>
      </c>
      <c r="O254" s="35">
        <f t="shared" si="73"/>
        <v>0</v>
      </c>
      <c r="P254" s="33">
        <f t="shared" si="86"/>
        <v>0</v>
      </c>
      <c r="Q254" s="30">
        <f>(I-Service_Fee)/12*P254</f>
        <v>0</v>
      </c>
      <c r="R254" s="34">
        <f t="shared" si="74"/>
        <v>0</v>
      </c>
      <c r="S254" s="33">
        <f t="shared" si="79"/>
        <v>45772898.988080584</v>
      </c>
      <c r="T254" s="30">
        <f>(I-Service_Fee)/12*S254</f>
        <v>286080.61867550365</v>
      </c>
      <c r="U254" s="35">
        <f t="shared" si="75"/>
        <v>682039.66634919471</v>
      </c>
      <c r="V254" s="34">
        <f t="shared" si="80"/>
        <v>37500000</v>
      </c>
      <c r="W254" s="30">
        <f>(I-Service_Fee)/12*V254</f>
        <v>234374.99999999997</v>
      </c>
      <c r="X254" s="35">
        <f t="shared" si="81"/>
        <v>0</v>
      </c>
      <c r="Y254" s="32"/>
      <c r="Z254" s="32">
        <f t="shared" si="87"/>
        <v>244</v>
      </c>
      <c r="AA254" s="32">
        <f t="shared" si="82"/>
        <v>0</v>
      </c>
      <c r="AB254" s="32">
        <f t="shared" si="83"/>
        <v>0</v>
      </c>
      <c r="AC254" s="32">
        <f t="shared" si="84"/>
        <v>968120.28502469836</v>
      </c>
      <c r="AD254" s="32">
        <f t="shared" si="85"/>
        <v>234374.99999999997</v>
      </c>
    </row>
    <row r="255" spans="1:30" ht="15.75" thickBot="1" x14ac:dyDescent="0.3">
      <c r="A255" s="7">
        <v>245</v>
      </c>
      <c r="B255" s="14">
        <f t="shared" si="76"/>
        <v>82590859.321731538</v>
      </c>
      <c r="C255" s="19">
        <f t="shared" si="77"/>
        <v>1024684.1401388374</v>
      </c>
      <c r="D255" s="14">
        <f t="shared" si="66"/>
        <v>550605.72881154367</v>
      </c>
      <c r="E255" s="15">
        <f t="shared" si="67"/>
        <v>474078.41132729372</v>
      </c>
      <c r="F255" s="17">
        <f>IF(time&lt;=30,1-(1-$F$3*time/30)^(1/12),1-(1-$F$3)^(1/12))</f>
        <v>2.5350486138366879E-3</v>
      </c>
      <c r="G255" s="16">
        <f t="shared" si="68"/>
        <v>208170.0316196513</v>
      </c>
      <c r="H255" s="14">
        <f t="shared" si="69"/>
        <v>34412.858050721472</v>
      </c>
      <c r="I255" s="15">
        <f t="shared" si="70"/>
        <v>682248.44294694508</v>
      </c>
      <c r="J255" s="14">
        <f t="shared" si="71"/>
        <v>516192.8707608222</v>
      </c>
      <c r="K255" s="21">
        <f t="shared" si="72"/>
        <v>1198441.3137077673</v>
      </c>
      <c r="M255" s="33">
        <f t="shared" si="78"/>
        <v>0</v>
      </c>
      <c r="N255" s="30">
        <f>(I-Service_Fee)/12*M255</f>
        <v>0</v>
      </c>
      <c r="O255" s="35">
        <f t="shared" si="73"/>
        <v>0</v>
      </c>
      <c r="P255" s="33">
        <f t="shared" si="86"/>
        <v>0</v>
      </c>
      <c r="Q255" s="30">
        <f>(I-Service_Fee)/12*P255</f>
        <v>0</v>
      </c>
      <c r="R255" s="34">
        <f t="shared" si="74"/>
        <v>0</v>
      </c>
      <c r="S255" s="33">
        <f t="shared" si="79"/>
        <v>45090859.321731389</v>
      </c>
      <c r="T255" s="30">
        <f>(I-Service_Fee)/12*S255</f>
        <v>281817.87076082116</v>
      </c>
      <c r="U255" s="35">
        <f t="shared" si="75"/>
        <v>682248.44294694508</v>
      </c>
      <c r="V255" s="34">
        <f t="shared" si="80"/>
        <v>37500000</v>
      </c>
      <c r="W255" s="30">
        <f>(I-Service_Fee)/12*V255</f>
        <v>234374.99999999997</v>
      </c>
      <c r="X255" s="35">
        <f t="shared" si="81"/>
        <v>0</v>
      </c>
      <c r="Y255" s="32"/>
      <c r="Z255" s="32">
        <f t="shared" si="87"/>
        <v>245</v>
      </c>
      <c r="AA255" s="32">
        <f t="shared" si="82"/>
        <v>0</v>
      </c>
      <c r="AB255" s="32">
        <f t="shared" si="83"/>
        <v>0</v>
      </c>
      <c r="AC255" s="32">
        <f t="shared" si="84"/>
        <v>964066.31370776624</v>
      </c>
      <c r="AD255" s="32">
        <f t="shared" si="85"/>
        <v>234374.99999999997</v>
      </c>
    </row>
    <row r="256" spans="1:30" ht="15.75" thickBot="1" x14ac:dyDescent="0.3">
      <c r="A256" s="7">
        <v>246</v>
      </c>
      <c r="B256" s="14">
        <f t="shared" si="76"/>
        <v>81908610.878784597</v>
      </c>
      <c r="C256" s="19">
        <f t="shared" si="77"/>
        <v>1022086.5160297579</v>
      </c>
      <c r="D256" s="14">
        <f t="shared" si="66"/>
        <v>546057.40585856396</v>
      </c>
      <c r="E256" s="15">
        <f t="shared" si="67"/>
        <v>476029.11017119396</v>
      </c>
      <c r="F256" s="17">
        <f>IF(time&lt;=30,1-(1-$F$3*time/30)^(1/12),1-(1-$F$3)^(1/12))</f>
        <v>2.5350486138366879E-3</v>
      </c>
      <c r="G256" s="16">
        <f t="shared" si="68"/>
        <v>206435.55353366613</v>
      </c>
      <c r="H256" s="14">
        <f t="shared" si="69"/>
        <v>34128.587866160247</v>
      </c>
      <c r="I256" s="15">
        <f t="shared" si="70"/>
        <v>682464.66370486002</v>
      </c>
      <c r="J256" s="14">
        <f t="shared" si="71"/>
        <v>511928.8179924037</v>
      </c>
      <c r="K256" s="21">
        <f t="shared" si="72"/>
        <v>1194393.4816972637</v>
      </c>
      <c r="M256" s="33">
        <f t="shared" si="78"/>
        <v>0</v>
      </c>
      <c r="N256" s="30">
        <f>(I-Service_Fee)/12*M256</f>
        <v>0</v>
      </c>
      <c r="O256" s="35">
        <f t="shared" si="73"/>
        <v>0</v>
      </c>
      <c r="P256" s="33">
        <f t="shared" si="86"/>
        <v>0</v>
      </c>
      <c r="Q256" s="30">
        <f>(I-Service_Fee)/12*P256</f>
        <v>0</v>
      </c>
      <c r="R256" s="34">
        <f t="shared" si="74"/>
        <v>0</v>
      </c>
      <c r="S256" s="33">
        <f t="shared" si="79"/>
        <v>44408610.87878444</v>
      </c>
      <c r="T256" s="30">
        <f>(I-Service_Fee)/12*S256</f>
        <v>277553.81799240271</v>
      </c>
      <c r="U256" s="35">
        <f t="shared" si="75"/>
        <v>682464.66370486002</v>
      </c>
      <c r="V256" s="34">
        <f t="shared" si="80"/>
        <v>37500000</v>
      </c>
      <c r="W256" s="30">
        <f>(I-Service_Fee)/12*V256</f>
        <v>234374.99999999997</v>
      </c>
      <c r="X256" s="35">
        <f t="shared" si="81"/>
        <v>0</v>
      </c>
      <c r="Y256" s="32"/>
      <c r="Z256" s="32">
        <f t="shared" si="87"/>
        <v>246</v>
      </c>
      <c r="AA256" s="32">
        <f t="shared" si="82"/>
        <v>0</v>
      </c>
      <c r="AB256" s="32">
        <f t="shared" si="83"/>
        <v>0</v>
      </c>
      <c r="AC256" s="32">
        <f t="shared" si="84"/>
        <v>960018.48169726273</v>
      </c>
      <c r="AD256" s="32">
        <f t="shared" si="85"/>
        <v>234374.99999999997</v>
      </c>
    </row>
    <row r="257" spans="1:30" ht="15.75" thickBot="1" x14ac:dyDescent="0.3">
      <c r="A257" s="7">
        <v>247</v>
      </c>
      <c r="B257" s="14">
        <f t="shared" si="76"/>
        <v>81226146.21507974</v>
      </c>
      <c r="C257" s="19">
        <f t="shared" si="77"/>
        <v>1019495.4770240752</v>
      </c>
      <c r="D257" s="14">
        <f t="shared" si="66"/>
        <v>541507.64143386495</v>
      </c>
      <c r="E257" s="15">
        <f t="shared" si="67"/>
        <v>477987.83559021028</v>
      </c>
      <c r="F257" s="17">
        <f>IF(time&lt;=30,1-(1-$F$3*time/30)^(1/12),1-(1-$F$3)^(1/12))</f>
        <v>2.5350486138366879E-3</v>
      </c>
      <c r="G257" s="16">
        <f t="shared" si="68"/>
        <v>204700.50696979027</v>
      </c>
      <c r="H257" s="14">
        <f t="shared" si="69"/>
        <v>33844.227589616559</v>
      </c>
      <c r="I257" s="15">
        <f t="shared" si="70"/>
        <v>682688.34256000048</v>
      </c>
      <c r="J257" s="14">
        <f t="shared" si="71"/>
        <v>507663.4138442484</v>
      </c>
      <c r="K257" s="21">
        <f t="shared" si="72"/>
        <v>1190351.756404249</v>
      </c>
      <c r="M257" s="33">
        <f t="shared" si="78"/>
        <v>0</v>
      </c>
      <c r="N257" s="30">
        <f>(I-Service_Fee)/12*M257</f>
        <v>0</v>
      </c>
      <c r="O257" s="35">
        <f t="shared" si="73"/>
        <v>0</v>
      </c>
      <c r="P257" s="33">
        <f t="shared" si="86"/>
        <v>0</v>
      </c>
      <c r="Q257" s="30">
        <f>(I-Service_Fee)/12*P257</f>
        <v>0</v>
      </c>
      <c r="R257" s="34">
        <f t="shared" si="74"/>
        <v>0</v>
      </c>
      <c r="S257" s="33">
        <f t="shared" si="79"/>
        <v>43726146.215079583</v>
      </c>
      <c r="T257" s="30">
        <f>(I-Service_Fee)/12*S257</f>
        <v>273288.41384424735</v>
      </c>
      <c r="U257" s="35">
        <f t="shared" si="75"/>
        <v>682688.34256000048</v>
      </c>
      <c r="V257" s="34">
        <f t="shared" si="80"/>
        <v>37500000</v>
      </c>
      <c r="W257" s="30">
        <f>(I-Service_Fee)/12*V257</f>
        <v>234374.99999999997</v>
      </c>
      <c r="X257" s="35">
        <f t="shared" si="81"/>
        <v>0</v>
      </c>
      <c r="Y257" s="32"/>
      <c r="Z257" s="32">
        <f t="shared" si="87"/>
        <v>247</v>
      </c>
      <c r="AA257" s="32">
        <f t="shared" si="82"/>
        <v>0</v>
      </c>
      <c r="AB257" s="32">
        <f t="shared" si="83"/>
        <v>0</v>
      </c>
      <c r="AC257" s="32">
        <f t="shared" si="84"/>
        <v>955976.75640424783</v>
      </c>
      <c r="AD257" s="32">
        <f t="shared" si="85"/>
        <v>234374.99999999997</v>
      </c>
    </row>
    <row r="258" spans="1:30" ht="15.75" thickBot="1" x14ac:dyDescent="0.3">
      <c r="A258" s="7">
        <v>248</v>
      </c>
      <c r="B258" s="14">
        <f t="shared" si="76"/>
        <v>80543457.872519746</v>
      </c>
      <c r="C258" s="19">
        <f t="shared" si="77"/>
        <v>1016911.0064282326</v>
      </c>
      <c r="D258" s="14">
        <f t="shared" si="66"/>
        <v>536956.38581679831</v>
      </c>
      <c r="E258" s="15">
        <f t="shared" si="67"/>
        <v>479954.62061143434</v>
      </c>
      <c r="F258" s="17">
        <f>IF(time&lt;=30,1-(1-$F$3*time/30)^(1/12),1-(1-$F$3)^(1/12))</f>
        <v>2.5350486138366879E-3</v>
      </c>
      <c r="G258" s="16">
        <f t="shared" si="68"/>
        <v>202964.87293765933</v>
      </c>
      <c r="H258" s="14">
        <f t="shared" si="69"/>
        <v>33559.774113549895</v>
      </c>
      <c r="I258" s="15">
        <f t="shared" si="70"/>
        <v>682919.4935490936</v>
      </c>
      <c r="J258" s="14">
        <f t="shared" si="71"/>
        <v>503396.6117032484</v>
      </c>
      <c r="K258" s="21">
        <f t="shared" si="72"/>
        <v>1186316.1052523421</v>
      </c>
      <c r="M258" s="33">
        <f t="shared" si="78"/>
        <v>0</v>
      </c>
      <c r="N258" s="30">
        <f>(I-Service_Fee)/12*M258</f>
        <v>0</v>
      </c>
      <c r="O258" s="35">
        <f t="shared" si="73"/>
        <v>0</v>
      </c>
      <c r="P258" s="33">
        <f t="shared" si="86"/>
        <v>0</v>
      </c>
      <c r="Q258" s="30">
        <f>(I-Service_Fee)/12*P258</f>
        <v>0</v>
      </c>
      <c r="R258" s="34">
        <f t="shared" si="74"/>
        <v>0</v>
      </c>
      <c r="S258" s="33">
        <f t="shared" si="79"/>
        <v>43043457.872519583</v>
      </c>
      <c r="T258" s="30">
        <f>(I-Service_Fee)/12*S258</f>
        <v>269021.61170324736</v>
      </c>
      <c r="U258" s="35">
        <f t="shared" si="75"/>
        <v>682919.4935490936</v>
      </c>
      <c r="V258" s="34">
        <f t="shared" si="80"/>
        <v>37500000</v>
      </c>
      <c r="W258" s="30">
        <f>(I-Service_Fee)/12*V258</f>
        <v>234374.99999999997</v>
      </c>
      <c r="X258" s="35">
        <f t="shared" si="81"/>
        <v>0</v>
      </c>
      <c r="Y258" s="32"/>
      <c r="Z258" s="32">
        <f t="shared" si="87"/>
        <v>248</v>
      </c>
      <c r="AA258" s="32">
        <f t="shared" si="82"/>
        <v>0</v>
      </c>
      <c r="AB258" s="32">
        <f t="shared" si="83"/>
        <v>0</v>
      </c>
      <c r="AC258" s="32">
        <f t="shared" si="84"/>
        <v>951941.1052523409</v>
      </c>
      <c r="AD258" s="32">
        <f t="shared" si="85"/>
        <v>234374.99999999997</v>
      </c>
    </row>
    <row r="259" spans="1:30" ht="15.75" thickBot="1" x14ac:dyDescent="0.3">
      <c r="A259" s="7">
        <v>249</v>
      </c>
      <c r="B259" s="14">
        <f t="shared" si="76"/>
        <v>79860538.378970653</v>
      </c>
      <c r="C259" s="19">
        <f t="shared" si="77"/>
        <v>1014333.0875909918</v>
      </c>
      <c r="D259" s="14">
        <f t="shared" si="66"/>
        <v>532403.58919313771</v>
      </c>
      <c r="E259" s="15">
        <f t="shared" si="67"/>
        <v>481929.49839785404</v>
      </c>
      <c r="F259" s="17">
        <f>IF(time&lt;=30,1-(1-$F$3*time/30)^(1/12),1-(1-$F$3)^(1/12))</f>
        <v>2.5350486138366879E-3</v>
      </c>
      <c r="G259" s="16">
        <f t="shared" si="68"/>
        <v>201228.63241098067</v>
      </c>
      <c r="H259" s="14">
        <f t="shared" si="69"/>
        <v>33275.224324571107</v>
      </c>
      <c r="I259" s="15">
        <f t="shared" si="70"/>
        <v>683158.13080883469</v>
      </c>
      <c r="J259" s="14">
        <f t="shared" si="71"/>
        <v>499128.36486856663</v>
      </c>
      <c r="K259" s="21">
        <f t="shared" si="72"/>
        <v>1182286.4956774013</v>
      </c>
      <c r="M259" s="33">
        <f t="shared" si="78"/>
        <v>0</v>
      </c>
      <c r="N259" s="30">
        <f>(I-Service_Fee)/12*M259</f>
        <v>0</v>
      </c>
      <c r="O259" s="35">
        <f t="shared" si="73"/>
        <v>0</v>
      </c>
      <c r="P259" s="33">
        <f t="shared" si="86"/>
        <v>0</v>
      </c>
      <c r="Q259" s="30">
        <f>(I-Service_Fee)/12*P259</f>
        <v>0</v>
      </c>
      <c r="R259" s="34">
        <f t="shared" si="74"/>
        <v>0</v>
      </c>
      <c r="S259" s="33">
        <f t="shared" si="79"/>
        <v>42360538.378970489</v>
      </c>
      <c r="T259" s="30">
        <f>(I-Service_Fee)/12*S259</f>
        <v>264753.36486856552</v>
      </c>
      <c r="U259" s="35">
        <f t="shared" si="75"/>
        <v>683158.13080883469</v>
      </c>
      <c r="V259" s="34">
        <f t="shared" si="80"/>
        <v>37500000</v>
      </c>
      <c r="W259" s="30">
        <f>(I-Service_Fee)/12*V259</f>
        <v>234374.99999999997</v>
      </c>
      <c r="X259" s="35">
        <f t="shared" si="81"/>
        <v>0</v>
      </c>
      <c r="Y259" s="32"/>
      <c r="Z259" s="32">
        <f t="shared" si="87"/>
        <v>249</v>
      </c>
      <c r="AA259" s="32">
        <f t="shared" si="82"/>
        <v>0</v>
      </c>
      <c r="AB259" s="32">
        <f t="shared" si="83"/>
        <v>0</v>
      </c>
      <c r="AC259" s="32">
        <f t="shared" si="84"/>
        <v>947911.49567740015</v>
      </c>
      <c r="AD259" s="32">
        <f t="shared" si="85"/>
        <v>234374.99999999997</v>
      </c>
    </row>
    <row r="260" spans="1:30" ht="15.75" thickBot="1" x14ac:dyDescent="0.3">
      <c r="A260" s="7">
        <v>250</v>
      </c>
      <c r="B260" s="14">
        <f t="shared" si="76"/>
        <v>79177380.248161823</v>
      </c>
      <c r="C260" s="19">
        <f t="shared" si="77"/>
        <v>1011761.7039033253</v>
      </c>
      <c r="D260" s="14">
        <f t="shared" si="66"/>
        <v>527849.2016544122</v>
      </c>
      <c r="E260" s="15">
        <f t="shared" si="67"/>
        <v>483912.50224891305</v>
      </c>
      <c r="F260" s="17">
        <f>IF(time&lt;=30,1-(1-$F$3*time/30)^(1/12),1-(1-$F$3)^(1/12))</f>
        <v>2.5350486138366879E-3</v>
      </c>
      <c r="G260" s="16">
        <f t="shared" si="68"/>
        <v>199491.76632727863</v>
      </c>
      <c r="H260" s="14">
        <f t="shared" si="69"/>
        <v>32990.575103400763</v>
      </c>
      <c r="I260" s="15">
        <f t="shared" si="70"/>
        <v>683404.26857619174</v>
      </c>
      <c r="J260" s="14">
        <f t="shared" si="71"/>
        <v>494858.62655101146</v>
      </c>
      <c r="K260" s="21">
        <f t="shared" si="72"/>
        <v>1178262.8951272033</v>
      </c>
      <c r="M260" s="33">
        <f t="shared" si="78"/>
        <v>0</v>
      </c>
      <c r="N260" s="30">
        <f>(I-Service_Fee)/12*M260</f>
        <v>0</v>
      </c>
      <c r="O260" s="35">
        <f t="shared" si="73"/>
        <v>0</v>
      </c>
      <c r="P260" s="33">
        <f t="shared" si="86"/>
        <v>0</v>
      </c>
      <c r="Q260" s="30">
        <f>(I-Service_Fee)/12*P260</f>
        <v>0</v>
      </c>
      <c r="R260" s="34">
        <f t="shared" si="74"/>
        <v>0</v>
      </c>
      <c r="S260" s="33">
        <f t="shared" si="79"/>
        <v>41677380.248161651</v>
      </c>
      <c r="T260" s="30">
        <f>(I-Service_Fee)/12*S260</f>
        <v>260483.6265510103</v>
      </c>
      <c r="U260" s="35">
        <f t="shared" si="75"/>
        <v>683404.26857619174</v>
      </c>
      <c r="V260" s="34">
        <f t="shared" si="80"/>
        <v>37500000</v>
      </c>
      <c r="W260" s="30">
        <f>(I-Service_Fee)/12*V260</f>
        <v>234374.99999999997</v>
      </c>
      <c r="X260" s="35">
        <f t="shared" si="81"/>
        <v>0</v>
      </c>
      <c r="Y260" s="32"/>
      <c r="Z260" s="32">
        <f t="shared" si="87"/>
        <v>250</v>
      </c>
      <c r="AA260" s="32">
        <f t="shared" si="82"/>
        <v>0</v>
      </c>
      <c r="AB260" s="32">
        <f t="shared" si="83"/>
        <v>0</v>
      </c>
      <c r="AC260" s="32">
        <f t="shared" si="84"/>
        <v>943887.89512720203</v>
      </c>
      <c r="AD260" s="32">
        <f t="shared" si="85"/>
        <v>234374.99999999997</v>
      </c>
    </row>
    <row r="261" spans="1:30" ht="15.75" thickBot="1" x14ac:dyDescent="0.3">
      <c r="A261" s="7">
        <v>251</v>
      </c>
      <c r="B261" s="14">
        <f t="shared" si="76"/>
        <v>78493975.979585633</v>
      </c>
      <c r="C261" s="19">
        <f t="shared" si="77"/>
        <v>1009196.8387983124</v>
      </c>
      <c r="D261" s="14">
        <f t="shared" si="66"/>
        <v>523293.1731972376</v>
      </c>
      <c r="E261" s="15">
        <f t="shared" si="67"/>
        <v>485903.66560107475</v>
      </c>
      <c r="F261" s="17">
        <f>IF(time&lt;=30,1-(1-$F$3*time/30)^(1/12),1-(1-$F$3)^(1/12))</f>
        <v>2.5350486138366879E-3</v>
      </c>
      <c r="G261" s="16">
        <f t="shared" si="68"/>
        <v>197754.25558763868</v>
      </c>
      <c r="H261" s="14">
        <f t="shared" si="69"/>
        <v>32705.823324827346</v>
      </c>
      <c r="I261" s="15">
        <f t="shared" si="70"/>
        <v>683657.9211887134</v>
      </c>
      <c r="J261" s="14">
        <f t="shared" si="71"/>
        <v>490587.34987241024</v>
      </c>
      <c r="K261" s="21">
        <f t="shared" si="72"/>
        <v>1174245.2710611236</v>
      </c>
      <c r="M261" s="33">
        <f t="shared" si="78"/>
        <v>0</v>
      </c>
      <c r="N261" s="30">
        <f>(I-Service_Fee)/12*M261</f>
        <v>0</v>
      </c>
      <c r="O261" s="35">
        <f t="shared" si="73"/>
        <v>0</v>
      </c>
      <c r="P261" s="33">
        <f t="shared" si="86"/>
        <v>0</v>
      </c>
      <c r="Q261" s="30">
        <f>(I-Service_Fee)/12*P261</f>
        <v>0</v>
      </c>
      <c r="R261" s="34">
        <f t="shared" si="74"/>
        <v>0</v>
      </c>
      <c r="S261" s="33">
        <f t="shared" si="79"/>
        <v>40993975.979585461</v>
      </c>
      <c r="T261" s="30">
        <f>(I-Service_Fee)/12*S261</f>
        <v>256212.3498724091</v>
      </c>
      <c r="U261" s="35">
        <f t="shared" si="75"/>
        <v>683657.9211887134</v>
      </c>
      <c r="V261" s="34">
        <f t="shared" si="80"/>
        <v>37500000</v>
      </c>
      <c r="W261" s="30">
        <f>(I-Service_Fee)/12*V261</f>
        <v>234374.99999999997</v>
      </c>
      <c r="X261" s="35">
        <f t="shared" si="81"/>
        <v>0</v>
      </c>
      <c r="Y261" s="32"/>
      <c r="Z261" s="32">
        <f t="shared" si="87"/>
        <v>251</v>
      </c>
      <c r="AA261" s="32">
        <f t="shared" si="82"/>
        <v>0</v>
      </c>
      <c r="AB261" s="32">
        <f t="shared" si="83"/>
        <v>0</v>
      </c>
      <c r="AC261" s="32">
        <f t="shared" si="84"/>
        <v>939870.27106112253</v>
      </c>
      <c r="AD261" s="32">
        <f t="shared" si="85"/>
        <v>234374.99999999997</v>
      </c>
    </row>
    <row r="262" spans="1:30" ht="15.75" thickBot="1" x14ac:dyDescent="0.3">
      <c r="A262" s="7">
        <v>252</v>
      </c>
      <c r="B262" s="14">
        <f t="shared" si="76"/>
        <v>77810318.058396921</v>
      </c>
      <c r="C262" s="19">
        <f t="shared" si="77"/>
        <v>1006638.4757510283</v>
      </c>
      <c r="D262" s="14">
        <f t="shared" si="66"/>
        <v>518735.45372264617</v>
      </c>
      <c r="E262" s="15">
        <f t="shared" si="67"/>
        <v>487903.02202838211</v>
      </c>
      <c r="F262" s="17">
        <f>IF(time&lt;=30,1-(1-$F$3*time/30)^(1/12),1-(1-$F$3)^(1/12))</f>
        <v>2.5350486138366879E-3</v>
      </c>
      <c r="G262" s="16">
        <f t="shared" si="68"/>
        <v>196016.08105645113</v>
      </c>
      <c r="H262" s="14">
        <f t="shared" si="69"/>
        <v>32420.965857665386</v>
      </c>
      <c r="I262" s="15">
        <f t="shared" si="70"/>
        <v>683919.10308483324</v>
      </c>
      <c r="J262" s="14">
        <f t="shared" si="71"/>
        <v>486314.48786498077</v>
      </c>
      <c r="K262" s="21">
        <f t="shared" si="72"/>
        <v>1170233.5909498141</v>
      </c>
      <c r="M262" s="33">
        <f t="shared" si="78"/>
        <v>0</v>
      </c>
      <c r="N262" s="30">
        <f>(I-Service_Fee)/12*M262</f>
        <v>0</v>
      </c>
      <c r="O262" s="35">
        <f t="shared" si="73"/>
        <v>0</v>
      </c>
      <c r="P262" s="33">
        <f t="shared" si="86"/>
        <v>0</v>
      </c>
      <c r="Q262" s="30">
        <f>(I-Service_Fee)/12*P262</f>
        <v>0</v>
      </c>
      <c r="R262" s="34">
        <f t="shared" si="74"/>
        <v>0</v>
      </c>
      <c r="S262" s="33">
        <f t="shared" si="79"/>
        <v>40310318.058396749</v>
      </c>
      <c r="T262" s="30">
        <f>(I-Service_Fee)/12*S262</f>
        <v>251939.48786497966</v>
      </c>
      <c r="U262" s="35">
        <f t="shared" si="75"/>
        <v>683919.10308483324</v>
      </c>
      <c r="V262" s="34">
        <f t="shared" si="80"/>
        <v>37500000</v>
      </c>
      <c r="W262" s="30">
        <f>(I-Service_Fee)/12*V262</f>
        <v>234374.99999999997</v>
      </c>
      <c r="X262" s="35">
        <f t="shared" si="81"/>
        <v>0</v>
      </c>
      <c r="Y262" s="32"/>
      <c r="Z262" s="32">
        <f t="shared" si="87"/>
        <v>252</v>
      </c>
      <c r="AA262" s="32">
        <f t="shared" si="82"/>
        <v>0</v>
      </c>
      <c r="AB262" s="32">
        <f t="shared" si="83"/>
        <v>0</v>
      </c>
      <c r="AC262" s="32">
        <f t="shared" si="84"/>
        <v>935858.5909498129</v>
      </c>
      <c r="AD262" s="32">
        <f t="shared" si="85"/>
        <v>234374.99999999997</v>
      </c>
    </row>
    <row r="263" spans="1:30" ht="15.75" thickBot="1" x14ac:dyDescent="0.3">
      <c r="A263" s="7">
        <v>253</v>
      </c>
      <c r="B263" s="14">
        <f t="shared" si="76"/>
        <v>77126398.955312088</v>
      </c>
      <c r="C263" s="19">
        <f t="shared" si="77"/>
        <v>1004086.5982784409</v>
      </c>
      <c r="D263" s="14">
        <f t="shared" si="66"/>
        <v>514175.99303541397</v>
      </c>
      <c r="E263" s="15">
        <f t="shared" si="67"/>
        <v>489910.60524302692</v>
      </c>
      <c r="F263" s="17">
        <f>IF(time&lt;=30,1-(1-$F$3*time/30)^(1/12),1-(1-$F$3)^(1/12))</f>
        <v>2.5350486138366879E-3</v>
      </c>
      <c r="G263" s="16">
        <f t="shared" si="68"/>
        <v>194277.22356115407</v>
      </c>
      <c r="H263" s="14">
        <f t="shared" si="69"/>
        <v>32135.999564713373</v>
      </c>
      <c r="I263" s="15">
        <f t="shared" si="70"/>
        <v>684187.82880418096</v>
      </c>
      <c r="J263" s="14">
        <f t="shared" si="71"/>
        <v>482039.99347070057</v>
      </c>
      <c r="K263" s="21">
        <f t="shared" si="72"/>
        <v>1166227.8222748814</v>
      </c>
      <c r="M263" s="33">
        <f t="shared" si="78"/>
        <v>0</v>
      </c>
      <c r="N263" s="30">
        <f>(I-Service_Fee)/12*M263</f>
        <v>0</v>
      </c>
      <c r="O263" s="35">
        <f t="shared" si="73"/>
        <v>0</v>
      </c>
      <c r="P263" s="33">
        <f t="shared" si="86"/>
        <v>0</v>
      </c>
      <c r="Q263" s="30">
        <f>(I-Service_Fee)/12*P263</f>
        <v>0</v>
      </c>
      <c r="R263" s="34">
        <f t="shared" si="74"/>
        <v>0</v>
      </c>
      <c r="S263" s="33">
        <f t="shared" si="79"/>
        <v>39626398.955311917</v>
      </c>
      <c r="T263" s="30">
        <f>(I-Service_Fee)/12*S263</f>
        <v>247664.99347069947</v>
      </c>
      <c r="U263" s="35">
        <f t="shared" si="75"/>
        <v>684187.82880418096</v>
      </c>
      <c r="V263" s="34">
        <f t="shared" si="80"/>
        <v>37500000</v>
      </c>
      <c r="W263" s="30">
        <f>(I-Service_Fee)/12*V263</f>
        <v>234374.99999999997</v>
      </c>
      <c r="X263" s="35">
        <f t="shared" si="81"/>
        <v>0</v>
      </c>
      <c r="Y263" s="32"/>
      <c r="Z263" s="32">
        <f t="shared" si="87"/>
        <v>253</v>
      </c>
      <c r="AA263" s="32">
        <f t="shared" si="82"/>
        <v>0</v>
      </c>
      <c r="AB263" s="32">
        <f t="shared" si="83"/>
        <v>0</v>
      </c>
      <c r="AC263" s="32">
        <f t="shared" si="84"/>
        <v>931852.82227488048</v>
      </c>
      <c r="AD263" s="32">
        <f t="shared" si="85"/>
        <v>234374.99999999997</v>
      </c>
    </row>
    <row r="264" spans="1:30" ht="15.75" thickBot="1" x14ac:dyDescent="0.3">
      <c r="A264" s="7">
        <v>254</v>
      </c>
      <c r="B264" s="14">
        <f t="shared" si="76"/>
        <v>76442211.126507908</v>
      </c>
      <c r="C264" s="19">
        <f t="shared" si="77"/>
        <v>1001541.1899393034</v>
      </c>
      <c r="D264" s="14">
        <f t="shared" si="66"/>
        <v>509614.7408433861</v>
      </c>
      <c r="E264" s="15">
        <f t="shared" si="67"/>
        <v>491926.44909591734</v>
      </c>
      <c r="F264" s="17">
        <f>IF(time&lt;=30,1-(1-$F$3*time/30)^(1/12),1-(1-$F$3)^(1/12))</f>
        <v>2.5350486138366879E-3</v>
      </c>
      <c r="G264" s="16">
        <f t="shared" si="68"/>
        <v>192537.6638919751</v>
      </c>
      <c r="H264" s="14">
        <f t="shared" si="69"/>
        <v>31850.921302711631</v>
      </c>
      <c r="I264" s="15">
        <f t="shared" si="70"/>
        <v>684464.11298789247</v>
      </c>
      <c r="J264" s="14">
        <f t="shared" si="71"/>
        <v>477763.81954067445</v>
      </c>
      <c r="K264" s="21">
        <f t="shared" si="72"/>
        <v>1162227.932528567</v>
      </c>
      <c r="M264" s="33">
        <f t="shared" si="78"/>
        <v>0</v>
      </c>
      <c r="N264" s="30">
        <f>(I-Service_Fee)/12*M264</f>
        <v>0</v>
      </c>
      <c r="O264" s="35">
        <f t="shared" si="73"/>
        <v>0</v>
      </c>
      <c r="P264" s="33">
        <f t="shared" si="86"/>
        <v>0</v>
      </c>
      <c r="Q264" s="30">
        <f>(I-Service_Fee)/12*P264</f>
        <v>0</v>
      </c>
      <c r="R264" s="34">
        <f t="shared" si="74"/>
        <v>0</v>
      </c>
      <c r="S264" s="33">
        <f t="shared" si="79"/>
        <v>38942211.126507737</v>
      </c>
      <c r="T264" s="30">
        <f>(I-Service_Fee)/12*S264</f>
        <v>243388.81954067334</v>
      </c>
      <c r="U264" s="35">
        <f t="shared" si="75"/>
        <v>684464.11298789247</v>
      </c>
      <c r="V264" s="34">
        <f t="shared" si="80"/>
        <v>37500000</v>
      </c>
      <c r="W264" s="30">
        <f>(I-Service_Fee)/12*V264</f>
        <v>234374.99999999997</v>
      </c>
      <c r="X264" s="35">
        <f t="shared" si="81"/>
        <v>0</v>
      </c>
      <c r="Y264" s="32"/>
      <c r="Z264" s="32">
        <f t="shared" si="87"/>
        <v>254</v>
      </c>
      <c r="AA264" s="32">
        <f t="shared" si="82"/>
        <v>0</v>
      </c>
      <c r="AB264" s="32">
        <f t="shared" si="83"/>
        <v>0</v>
      </c>
      <c r="AC264" s="32">
        <f t="shared" si="84"/>
        <v>927852.93252856587</v>
      </c>
      <c r="AD264" s="32">
        <f t="shared" si="85"/>
        <v>234374.99999999997</v>
      </c>
    </row>
    <row r="265" spans="1:30" ht="15.75" thickBot="1" x14ac:dyDescent="0.3">
      <c r="A265" s="7">
        <v>255</v>
      </c>
      <c r="B265" s="14">
        <f t="shared" si="76"/>
        <v>75757747.013520017</v>
      </c>
      <c r="C265" s="19">
        <f t="shared" si="77"/>
        <v>999002.2343340473</v>
      </c>
      <c r="D265" s="14">
        <f t="shared" si="66"/>
        <v>505051.64675680012</v>
      </c>
      <c r="E265" s="15">
        <f t="shared" si="67"/>
        <v>493950.58757724718</v>
      </c>
      <c r="F265" s="17">
        <f>IF(time&lt;=30,1-(1-$F$3*time/30)^(1/12),1-(1-$F$3)^(1/12))</f>
        <v>2.5350486138366879E-3</v>
      </c>
      <c r="G265" s="16">
        <f t="shared" si="68"/>
        <v>190797.38280167288</v>
      </c>
      <c r="H265" s="14">
        <f t="shared" si="69"/>
        <v>31565.727922300008</v>
      </c>
      <c r="I265" s="15">
        <f t="shared" si="70"/>
        <v>684747.97037892009</v>
      </c>
      <c r="J265" s="14">
        <f t="shared" si="71"/>
        <v>473485.91883450013</v>
      </c>
      <c r="K265" s="21">
        <f t="shared" si="72"/>
        <v>1158233.8892134202</v>
      </c>
      <c r="M265" s="33">
        <f t="shared" si="78"/>
        <v>0</v>
      </c>
      <c r="N265" s="30">
        <f>(I-Service_Fee)/12*M265</f>
        <v>0</v>
      </c>
      <c r="O265" s="35">
        <f t="shared" si="73"/>
        <v>0</v>
      </c>
      <c r="P265" s="33">
        <f t="shared" si="86"/>
        <v>0</v>
      </c>
      <c r="Q265" s="30">
        <f>(I-Service_Fee)/12*P265</f>
        <v>0</v>
      </c>
      <c r="R265" s="34">
        <f t="shared" si="74"/>
        <v>0</v>
      </c>
      <c r="S265" s="33">
        <f t="shared" si="79"/>
        <v>38257747.013519846</v>
      </c>
      <c r="T265" s="30">
        <f>(I-Service_Fee)/12*S265</f>
        <v>239110.91883449903</v>
      </c>
      <c r="U265" s="35">
        <f t="shared" si="75"/>
        <v>684747.97037892009</v>
      </c>
      <c r="V265" s="34">
        <f t="shared" si="80"/>
        <v>37500000</v>
      </c>
      <c r="W265" s="30">
        <f>(I-Service_Fee)/12*V265</f>
        <v>234374.99999999997</v>
      </c>
      <c r="X265" s="35">
        <f t="shared" si="81"/>
        <v>0</v>
      </c>
      <c r="Y265" s="32"/>
      <c r="Z265" s="32">
        <f t="shared" si="87"/>
        <v>255</v>
      </c>
      <c r="AA265" s="32">
        <f t="shared" si="82"/>
        <v>0</v>
      </c>
      <c r="AB265" s="32">
        <f t="shared" si="83"/>
        <v>0</v>
      </c>
      <c r="AC265" s="32">
        <f t="shared" si="84"/>
        <v>923858.88921341905</v>
      </c>
      <c r="AD265" s="32">
        <f t="shared" si="85"/>
        <v>234374.99999999997</v>
      </c>
    </row>
    <row r="266" spans="1:30" ht="15.75" thickBot="1" x14ac:dyDescent="0.3">
      <c r="A266" s="7">
        <v>256</v>
      </c>
      <c r="B266" s="14">
        <f t="shared" si="76"/>
        <v>75072999.043141097</v>
      </c>
      <c r="C266" s="19">
        <f t="shared" si="77"/>
        <v>996469.71510467911</v>
      </c>
      <c r="D266" s="14">
        <f t="shared" si="66"/>
        <v>500486.66028760734</v>
      </c>
      <c r="E266" s="15">
        <f t="shared" si="67"/>
        <v>495983.05481707177</v>
      </c>
      <c r="F266" s="17">
        <f>IF(time&lt;=30,1-(1-$F$3*time/30)^(1/12),1-(1-$F$3)^(1/12))</f>
        <v>2.5350486138366879E-3</v>
      </c>
      <c r="G266" s="16">
        <f t="shared" si="68"/>
        <v>189056.36100527734</v>
      </c>
      <c r="H266" s="14">
        <f t="shared" si="69"/>
        <v>31280.416267975455</v>
      </c>
      <c r="I266" s="15">
        <f t="shared" si="70"/>
        <v>685039.41582234914</v>
      </c>
      <c r="J266" s="14">
        <f t="shared" si="71"/>
        <v>469206.24401963188</v>
      </c>
      <c r="K266" s="21">
        <f t="shared" si="72"/>
        <v>1154245.659841981</v>
      </c>
      <c r="M266" s="33">
        <f t="shared" si="78"/>
        <v>0</v>
      </c>
      <c r="N266" s="30">
        <f>(I-Service_Fee)/12*M266</f>
        <v>0</v>
      </c>
      <c r="O266" s="35">
        <f t="shared" si="73"/>
        <v>0</v>
      </c>
      <c r="P266" s="33">
        <f t="shared" si="86"/>
        <v>0</v>
      </c>
      <c r="Q266" s="30">
        <f>(I-Service_Fee)/12*P266</f>
        <v>0</v>
      </c>
      <c r="R266" s="34">
        <f t="shared" si="74"/>
        <v>0</v>
      </c>
      <c r="S266" s="33">
        <f t="shared" si="79"/>
        <v>37572999.043140925</v>
      </c>
      <c r="T266" s="30">
        <f>(I-Service_Fee)/12*S266</f>
        <v>234831.24401963077</v>
      </c>
      <c r="U266" s="35">
        <f t="shared" si="75"/>
        <v>685039.41582234914</v>
      </c>
      <c r="V266" s="34">
        <f t="shared" si="80"/>
        <v>37500000</v>
      </c>
      <c r="W266" s="30">
        <f>(I-Service_Fee)/12*V266</f>
        <v>234374.99999999997</v>
      </c>
      <c r="X266" s="35">
        <f t="shared" si="81"/>
        <v>0</v>
      </c>
      <c r="Y266" s="32"/>
      <c r="Z266" s="32">
        <f t="shared" si="87"/>
        <v>256</v>
      </c>
      <c r="AA266" s="32">
        <f t="shared" si="82"/>
        <v>0</v>
      </c>
      <c r="AB266" s="32">
        <f t="shared" si="83"/>
        <v>0</v>
      </c>
      <c r="AC266" s="32">
        <f t="shared" si="84"/>
        <v>919870.65984197985</v>
      </c>
      <c r="AD266" s="32">
        <f t="shared" si="85"/>
        <v>234374.99999999997</v>
      </c>
    </row>
    <row r="267" spans="1:30" ht="15.75" thickBot="1" x14ac:dyDescent="0.3">
      <c r="A267" s="7">
        <v>257</v>
      </c>
      <c r="B267" s="14">
        <f t="shared" si="76"/>
        <v>74387959.627318755</v>
      </c>
      <c r="C267" s="19">
        <f t="shared" si="77"/>
        <v>993943.61593467265</v>
      </c>
      <c r="D267" s="14">
        <f t="shared" si="66"/>
        <v>495919.73084879172</v>
      </c>
      <c r="E267" s="15">
        <f t="shared" si="67"/>
        <v>498023.88508588093</v>
      </c>
      <c r="F267" s="17">
        <f>IF(time&lt;=30,1-(1-$F$3*time/30)^(1/12),1-(1-$F$3)^(1/12))</f>
        <v>2.5350486138366879E-3</v>
      </c>
      <c r="G267" s="16">
        <f t="shared" si="68"/>
        <v>187314.57917982939</v>
      </c>
      <c r="H267" s="14">
        <f t="shared" si="69"/>
        <v>30994.983178049482</v>
      </c>
      <c r="I267" s="15">
        <f t="shared" si="70"/>
        <v>685338.46426571032</v>
      </c>
      <c r="J267" s="14">
        <f t="shared" si="71"/>
        <v>464924.74767074222</v>
      </c>
      <c r="K267" s="21">
        <f t="shared" si="72"/>
        <v>1150263.2119364524</v>
      </c>
      <c r="M267" s="33">
        <f t="shared" si="78"/>
        <v>0</v>
      </c>
      <c r="N267" s="30">
        <f>(I-Service_Fee)/12*M267</f>
        <v>0</v>
      </c>
      <c r="O267" s="35">
        <f t="shared" si="73"/>
        <v>0</v>
      </c>
      <c r="P267" s="33">
        <f t="shared" si="86"/>
        <v>0</v>
      </c>
      <c r="Q267" s="30">
        <f>(I-Service_Fee)/12*P267</f>
        <v>0</v>
      </c>
      <c r="R267" s="34">
        <f t="shared" si="74"/>
        <v>0</v>
      </c>
      <c r="S267" s="33">
        <f t="shared" si="79"/>
        <v>36887959.627318576</v>
      </c>
      <c r="T267" s="30">
        <f>(I-Service_Fee)/12*S267</f>
        <v>230549.74767074108</v>
      </c>
      <c r="U267" s="35">
        <f t="shared" si="75"/>
        <v>685338.46426571032</v>
      </c>
      <c r="V267" s="34">
        <f t="shared" si="80"/>
        <v>37500000</v>
      </c>
      <c r="W267" s="30">
        <f>(I-Service_Fee)/12*V267</f>
        <v>234374.99999999997</v>
      </c>
      <c r="X267" s="35">
        <f t="shared" si="81"/>
        <v>0</v>
      </c>
      <c r="Y267" s="32"/>
      <c r="Z267" s="32">
        <f t="shared" si="87"/>
        <v>257</v>
      </c>
      <c r="AA267" s="32">
        <f t="shared" si="82"/>
        <v>0</v>
      </c>
      <c r="AB267" s="32">
        <f t="shared" si="83"/>
        <v>0</v>
      </c>
      <c r="AC267" s="32">
        <f t="shared" si="84"/>
        <v>915888.21193645138</v>
      </c>
      <c r="AD267" s="32">
        <f t="shared" si="85"/>
        <v>234374.99999999997</v>
      </c>
    </row>
    <row r="268" spans="1:30" ht="15.75" thickBot="1" x14ac:dyDescent="0.3">
      <c r="A268" s="7">
        <v>258</v>
      </c>
      <c r="B268" s="14">
        <f t="shared" si="76"/>
        <v>73702621.163053051</v>
      </c>
      <c r="C268" s="19">
        <f t="shared" si="77"/>
        <v>991423.92054886569</v>
      </c>
      <c r="D268" s="14">
        <f t="shared" ref="D268:D331" si="88">B268*$C$6</f>
        <v>491350.80775368703</v>
      </c>
      <c r="E268" s="15">
        <f t="shared" ref="E268:E331" si="89">ABS(C268-D268)</f>
        <v>500073.11279517866</v>
      </c>
      <c r="F268" s="17">
        <f>IF(time&lt;=30,1-(1-$F$3*time/30)^(1/12),1-(1-$F$3)^(1/12))</f>
        <v>2.5350486138366879E-3</v>
      </c>
      <c r="G268" s="16">
        <f t="shared" ref="G268:G331" si="90">F268*(B268-E268)</f>
        <v>185572.01796411976</v>
      </c>
      <c r="H268" s="14">
        <f t="shared" ref="H268:H331" si="91">$C$8*B268/12</f>
        <v>30709.425484605439</v>
      </c>
      <c r="I268" s="15">
        <f t="shared" ref="I268:I331" si="92">E268+G268</f>
        <v>685645.13075929845</v>
      </c>
      <c r="J268" s="14">
        <f t="shared" ref="J268:J331" si="93">D268-H268</f>
        <v>460641.3822690816</v>
      </c>
      <c r="K268" s="21">
        <f t="shared" ref="K268:K331" si="94">I268+J268</f>
        <v>1146286.51302838</v>
      </c>
      <c r="M268" s="33">
        <f t="shared" si="78"/>
        <v>0</v>
      </c>
      <c r="N268" s="30">
        <f>(I-Service_Fee)/12*M268</f>
        <v>0</v>
      </c>
      <c r="O268" s="35">
        <f t="shared" ref="O268:O331" si="95">MIN(M268,I268)</f>
        <v>0</v>
      </c>
      <c r="P268" s="33">
        <f t="shared" si="86"/>
        <v>0</v>
      </c>
      <c r="Q268" s="30">
        <f>(I-Service_Fee)/12*P268</f>
        <v>0</v>
      </c>
      <c r="R268" s="34">
        <f t="shared" ref="R268:R331" si="96">IF(M268-O268&gt;0,0,MIN(I268-O268,P268))</f>
        <v>0</v>
      </c>
      <c r="S268" s="33">
        <f t="shared" si="79"/>
        <v>36202621.163052864</v>
      </c>
      <c r="T268" s="30">
        <f>(I-Service_Fee)/12*S268</f>
        <v>226266.38226908038</v>
      </c>
      <c r="U268" s="35">
        <f t="shared" ref="U268:U331" si="97">IF(P268-R268&gt;0,0,MIN(I268-R268,S268))</f>
        <v>685645.13075929845</v>
      </c>
      <c r="V268" s="34">
        <f t="shared" si="80"/>
        <v>37500000</v>
      </c>
      <c r="W268" s="30">
        <f>(I-Service_Fee)/12*V268</f>
        <v>234374.99999999997</v>
      </c>
      <c r="X268" s="35">
        <f t="shared" si="81"/>
        <v>0</v>
      </c>
      <c r="Y268" s="32"/>
      <c r="Z268" s="32">
        <f t="shared" si="87"/>
        <v>258</v>
      </c>
      <c r="AA268" s="32">
        <f t="shared" si="82"/>
        <v>0</v>
      </c>
      <c r="AB268" s="32">
        <f t="shared" si="83"/>
        <v>0</v>
      </c>
      <c r="AC268" s="32">
        <f t="shared" si="84"/>
        <v>911911.51302837883</v>
      </c>
      <c r="AD268" s="32">
        <f t="shared" si="85"/>
        <v>234374.99999999997</v>
      </c>
    </row>
    <row r="269" spans="1:30" ht="15.75" thickBot="1" x14ac:dyDescent="0.3">
      <c r="A269" s="7">
        <v>259</v>
      </c>
      <c r="B269" s="14">
        <f t="shared" ref="B269:B332" si="98">B268-I268</f>
        <v>73016976.032293752</v>
      </c>
      <c r="C269" s="19">
        <f t="shared" ref="C269:C332" si="99">-PMT($C$6,$C$3-A268,B269,0)</f>
        <v>988910.61271335394</v>
      </c>
      <c r="D269" s="14">
        <f t="shared" si="88"/>
        <v>486779.84021529171</v>
      </c>
      <c r="E269" s="15">
        <f t="shared" si="89"/>
        <v>502130.77249806223</v>
      </c>
      <c r="F269" s="17">
        <f>IF(time&lt;=30,1-(1-$F$3*time/30)^(1/12),1-(1-$F$3)^(1/12))</f>
        <v>2.5350486138366879E-3</v>
      </c>
      <c r="G269" s="16">
        <f t="shared" si="90"/>
        <v>183828.65795842701</v>
      </c>
      <c r="H269" s="14">
        <f t="shared" si="91"/>
        <v>30423.740013455728</v>
      </c>
      <c r="I269" s="15">
        <f t="shared" si="92"/>
        <v>685959.43045648921</v>
      </c>
      <c r="J269" s="14">
        <f t="shared" si="93"/>
        <v>456356.10020183597</v>
      </c>
      <c r="K269" s="21">
        <f t="shared" si="94"/>
        <v>1142315.5306583252</v>
      </c>
      <c r="M269" s="33">
        <f t="shared" ref="M269:M332" si="100">M268-O268</f>
        <v>0</v>
      </c>
      <c r="N269" s="30">
        <f>(I-Service_Fee)/12*M269</f>
        <v>0</v>
      </c>
      <c r="O269" s="35">
        <f t="shared" si="95"/>
        <v>0</v>
      </c>
      <c r="P269" s="33">
        <f t="shared" si="86"/>
        <v>0</v>
      </c>
      <c r="Q269" s="30">
        <f>(I-Service_Fee)/12*P269</f>
        <v>0</v>
      </c>
      <c r="R269" s="34">
        <f t="shared" si="96"/>
        <v>0</v>
      </c>
      <c r="S269" s="33">
        <f t="shared" ref="S269:S332" si="101">S268-U268</f>
        <v>35516976.032293566</v>
      </c>
      <c r="T269" s="30">
        <f>(I-Service_Fee)/12*S269</f>
        <v>221981.10020183478</v>
      </c>
      <c r="U269" s="35">
        <f t="shared" si="97"/>
        <v>685959.43045648921</v>
      </c>
      <c r="V269" s="34">
        <f t="shared" ref="V269:V332" si="102">V268-X268</f>
        <v>37500000</v>
      </c>
      <c r="W269" s="30">
        <f>(I-Service_Fee)/12*V269</f>
        <v>234374.99999999997</v>
      </c>
      <c r="X269" s="35">
        <f t="shared" ref="X269:X332" si="103">IF(S269-U269&gt;0,0,MIN(I269-U269,V269))</f>
        <v>0</v>
      </c>
      <c r="Y269" s="32"/>
      <c r="Z269" s="32">
        <f t="shared" si="87"/>
        <v>259</v>
      </c>
      <c r="AA269" s="32">
        <f t="shared" ref="AA269:AA332" si="104">SUM(N269:O269)</f>
        <v>0</v>
      </c>
      <c r="AB269" s="32">
        <f t="shared" ref="AB269:AB332" si="105">SUM(Q269:R269)</f>
        <v>0</v>
      </c>
      <c r="AC269" s="32">
        <f t="shared" ref="AC269:AC332" si="106">SUM(T269:U269)</f>
        <v>907940.53065832402</v>
      </c>
      <c r="AD269" s="32">
        <f t="shared" ref="AD269:AD332" si="107">SUM(W269:X269)</f>
        <v>234374.99999999997</v>
      </c>
    </row>
    <row r="270" spans="1:30" ht="15.75" thickBot="1" x14ac:dyDescent="0.3">
      <c r="A270" s="7">
        <v>260</v>
      </c>
      <c r="B270" s="14">
        <f t="shared" si="98"/>
        <v>72331016.601837263</v>
      </c>
      <c r="C270" s="19">
        <f t="shared" si="99"/>
        <v>986403.67623538664</v>
      </c>
      <c r="D270" s="14">
        <f t="shared" si="88"/>
        <v>482206.7773455818</v>
      </c>
      <c r="E270" s="15">
        <f t="shared" si="89"/>
        <v>504196.89888980484</v>
      </c>
      <c r="F270" s="17">
        <f>IF(time&lt;=30,1-(1-$F$3*time/30)^(1/12),1-(1-$F$3)^(1/12))</f>
        <v>2.5350486138366879E-3</v>
      </c>
      <c r="G270" s="16">
        <f t="shared" si="90"/>
        <v>182084.47972425463</v>
      </c>
      <c r="H270" s="14">
        <f t="shared" si="91"/>
        <v>30137.923584098859</v>
      </c>
      <c r="I270" s="15">
        <f t="shared" si="92"/>
        <v>686281.37861405942</v>
      </c>
      <c r="J270" s="14">
        <f t="shared" si="93"/>
        <v>452068.85376148293</v>
      </c>
      <c r="K270" s="21">
        <f t="shared" si="94"/>
        <v>1138350.2323755424</v>
      </c>
      <c r="M270" s="33">
        <f t="shared" si="100"/>
        <v>0</v>
      </c>
      <c r="N270" s="30">
        <f>(I-Service_Fee)/12*M270</f>
        <v>0</v>
      </c>
      <c r="O270" s="35">
        <f t="shared" si="95"/>
        <v>0</v>
      </c>
      <c r="P270" s="33">
        <f t="shared" ref="P270:P333" si="108">P269-R269</f>
        <v>0</v>
      </c>
      <c r="Q270" s="30">
        <f>(I-Service_Fee)/12*P270</f>
        <v>0</v>
      </c>
      <c r="R270" s="34">
        <f t="shared" si="96"/>
        <v>0</v>
      </c>
      <c r="S270" s="33">
        <f t="shared" si="101"/>
        <v>34831016.601837076</v>
      </c>
      <c r="T270" s="30">
        <f>(I-Service_Fee)/12*S270</f>
        <v>217693.8537614817</v>
      </c>
      <c r="U270" s="35">
        <f t="shared" si="97"/>
        <v>686281.37861405942</v>
      </c>
      <c r="V270" s="34">
        <f t="shared" si="102"/>
        <v>37500000</v>
      </c>
      <c r="W270" s="30">
        <f>(I-Service_Fee)/12*V270</f>
        <v>234374.99999999997</v>
      </c>
      <c r="X270" s="35">
        <f t="shared" si="103"/>
        <v>0</v>
      </c>
      <c r="Y270" s="32"/>
      <c r="Z270" s="32">
        <f t="shared" ref="Z270:Z333" si="109">Z269+1</f>
        <v>260</v>
      </c>
      <c r="AA270" s="32">
        <f t="shared" si="104"/>
        <v>0</v>
      </c>
      <c r="AB270" s="32">
        <f t="shared" si="105"/>
        <v>0</v>
      </c>
      <c r="AC270" s="32">
        <f t="shared" si="106"/>
        <v>903975.23237554112</v>
      </c>
      <c r="AD270" s="32">
        <f t="shared" si="107"/>
        <v>234374.99999999997</v>
      </c>
    </row>
    <row r="271" spans="1:30" ht="15.75" thickBot="1" x14ac:dyDescent="0.3">
      <c r="A271" s="7">
        <v>261</v>
      </c>
      <c r="B271" s="14">
        <f t="shared" si="98"/>
        <v>71644735.223223209</v>
      </c>
      <c r="C271" s="19">
        <f t="shared" si="99"/>
        <v>983903.09496326279</v>
      </c>
      <c r="D271" s="14">
        <f t="shared" si="88"/>
        <v>477631.56815482141</v>
      </c>
      <c r="E271" s="15">
        <f t="shared" si="89"/>
        <v>506271.52680844138</v>
      </c>
      <c r="F271" s="17">
        <f>IF(time&lt;=30,1-(1-$F$3*time/30)^(1/12),1-(1-$F$3)^(1/12))</f>
        <v>2.5350486138366879E-3</v>
      </c>
      <c r="G271" s="16">
        <f t="shared" si="90"/>
        <v>180339.4637840678</v>
      </c>
      <c r="H271" s="14">
        <f t="shared" si="91"/>
        <v>29851.973009676338</v>
      </c>
      <c r="I271" s="15">
        <f t="shared" si="92"/>
        <v>686610.99059250916</v>
      </c>
      <c r="J271" s="14">
        <f t="shared" si="93"/>
        <v>447779.59514514508</v>
      </c>
      <c r="K271" s="21">
        <f t="shared" si="94"/>
        <v>1134390.5857376542</v>
      </c>
      <c r="M271" s="33">
        <f t="shared" si="100"/>
        <v>0</v>
      </c>
      <c r="N271" s="30">
        <f>(I-Service_Fee)/12*M271</f>
        <v>0</v>
      </c>
      <c r="O271" s="35">
        <f t="shared" si="95"/>
        <v>0</v>
      </c>
      <c r="P271" s="33">
        <f t="shared" si="108"/>
        <v>0</v>
      </c>
      <c r="Q271" s="30">
        <f>(I-Service_Fee)/12*P271</f>
        <v>0</v>
      </c>
      <c r="R271" s="34">
        <f t="shared" si="96"/>
        <v>0</v>
      </c>
      <c r="S271" s="33">
        <f t="shared" si="101"/>
        <v>34144735.223223016</v>
      </c>
      <c r="T271" s="30">
        <f>(I-Service_Fee)/12*S271</f>
        <v>213404.59514514383</v>
      </c>
      <c r="U271" s="35">
        <f t="shared" si="97"/>
        <v>686610.99059250916</v>
      </c>
      <c r="V271" s="34">
        <f t="shared" si="102"/>
        <v>37500000</v>
      </c>
      <c r="W271" s="30">
        <f>(I-Service_Fee)/12*V271</f>
        <v>234374.99999999997</v>
      </c>
      <c r="X271" s="35">
        <f t="shared" si="103"/>
        <v>0</v>
      </c>
      <c r="Y271" s="32"/>
      <c r="Z271" s="32">
        <f t="shared" si="109"/>
        <v>261</v>
      </c>
      <c r="AA271" s="32">
        <f t="shared" si="104"/>
        <v>0</v>
      </c>
      <c r="AB271" s="32">
        <f t="shared" si="105"/>
        <v>0</v>
      </c>
      <c r="AC271" s="32">
        <f t="shared" si="106"/>
        <v>900015.58573765296</v>
      </c>
      <c r="AD271" s="32">
        <f t="shared" si="107"/>
        <v>234374.99999999997</v>
      </c>
    </row>
    <row r="272" spans="1:30" ht="15.75" thickBot="1" x14ac:dyDescent="0.3">
      <c r="A272" s="7">
        <v>262</v>
      </c>
      <c r="B272" s="14">
        <f t="shared" si="98"/>
        <v>70958124.2326307</v>
      </c>
      <c r="C272" s="19">
        <f t="shared" si="99"/>
        <v>981408.85278622631</v>
      </c>
      <c r="D272" s="14">
        <f t="shared" si="88"/>
        <v>473054.16155087139</v>
      </c>
      <c r="E272" s="15">
        <f t="shared" si="89"/>
        <v>508354.69123535493</v>
      </c>
      <c r="F272" s="17">
        <f>IF(time&lt;=30,1-(1-$F$3*time/30)^(1/12),1-(1-$F$3)^(1/12))</f>
        <v>2.5350486138366879E-3</v>
      </c>
      <c r="G272" s="16">
        <f t="shared" si="90"/>
        <v>178593.59062102839</v>
      </c>
      <c r="H272" s="14">
        <f t="shared" si="91"/>
        <v>29565.885096929458</v>
      </c>
      <c r="I272" s="15">
        <f t="shared" si="92"/>
        <v>686948.28185638331</v>
      </c>
      <c r="J272" s="14">
        <f t="shared" si="93"/>
        <v>443488.27645394194</v>
      </c>
      <c r="K272" s="21">
        <f t="shared" si="94"/>
        <v>1130436.5583103253</v>
      </c>
      <c r="M272" s="33">
        <f t="shared" si="100"/>
        <v>0</v>
      </c>
      <c r="N272" s="30">
        <f>(I-Service_Fee)/12*M272</f>
        <v>0</v>
      </c>
      <c r="O272" s="35">
        <f t="shared" si="95"/>
        <v>0</v>
      </c>
      <c r="P272" s="33">
        <f t="shared" si="108"/>
        <v>0</v>
      </c>
      <c r="Q272" s="30">
        <f>(I-Service_Fee)/12*P272</f>
        <v>0</v>
      </c>
      <c r="R272" s="34">
        <f t="shared" si="96"/>
        <v>0</v>
      </c>
      <c r="S272" s="33">
        <f t="shared" si="101"/>
        <v>33458124.232630506</v>
      </c>
      <c r="T272" s="30">
        <f>(I-Service_Fee)/12*S272</f>
        <v>209113.27645394063</v>
      </c>
      <c r="U272" s="35">
        <f t="shared" si="97"/>
        <v>686948.28185638331</v>
      </c>
      <c r="V272" s="34">
        <f t="shared" si="102"/>
        <v>37500000</v>
      </c>
      <c r="W272" s="30">
        <f>(I-Service_Fee)/12*V272</f>
        <v>234374.99999999997</v>
      </c>
      <c r="X272" s="35">
        <f t="shared" si="103"/>
        <v>0</v>
      </c>
      <c r="Y272" s="32"/>
      <c r="Z272" s="32">
        <f t="shared" si="109"/>
        <v>262</v>
      </c>
      <c r="AA272" s="32">
        <f t="shared" si="104"/>
        <v>0</v>
      </c>
      <c r="AB272" s="32">
        <f t="shared" si="105"/>
        <v>0</v>
      </c>
      <c r="AC272" s="32">
        <f t="shared" si="106"/>
        <v>896061.55831032398</v>
      </c>
      <c r="AD272" s="32">
        <f t="shared" si="107"/>
        <v>234374.99999999997</v>
      </c>
    </row>
    <row r="273" spans="1:30" ht="15.75" thickBot="1" x14ac:dyDescent="0.3">
      <c r="A273" s="7">
        <v>263</v>
      </c>
      <c r="B273" s="14">
        <f t="shared" si="98"/>
        <v>70271175.950774312</v>
      </c>
      <c r="C273" s="19">
        <f t="shared" si="99"/>
        <v>978920.93363436346</v>
      </c>
      <c r="D273" s="14">
        <f t="shared" si="88"/>
        <v>468474.50633849547</v>
      </c>
      <c r="E273" s="15">
        <f t="shared" si="89"/>
        <v>510446.42729586799</v>
      </c>
      <c r="F273" s="17">
        <f>IF(time&lt;=30,1-(1-$F$3*time/30)^(1/12),1-(1-$F$3)^(1/12))</f>
        <v>2.5350486138366879E-3</v>
      </c>
      <c r="G273" s="16">
        <f t="shared" si="90"/>
        <v>176846.84067873014</v>
      </c>
      <c r="H273" s="14">
        <f t="shared" si="91"/>
        <v>29279.656646155967</v>
      </c>
      <c r="I273" s="15">
        <f t="shared" si="92"/>
        <v>687293.2679745981</v>
      </c>
      <c r="J273" s="14">
        <f t="shared" si="93"/>
        <v>439194.84969233949</v>
      </c>
      <c r="K273" s="21">
        <f t="shared" si="94"/>
        <v>1126488.1176669376</v>
      </c>
      <c r="M273" s="33">
        <f t="shared" si="100"/>
        <v>0</v>
      </c>
      <c r="N273" s="30">
        <f>(I-Service_Fee)/12*M273</f>
        <v>0</v>
      </c>
      <c r="O273" s="35">
        <f t="shared" si="95"/>
        <v>0</v>
      </c>
      <c r="P273" s="33">
        <f t="shared" si="108"/>
        <v>0</v>
      </c>
      <c r="Q273" s="30">
        <f>(I-Service_Fee)/12*P273</f>
        <v>0</v>
      </c>
      <c r="R273" s="34">
        <f t="shared" si="96"/>
        <v>0</v>
      </c>
      <c r="S273" s="33">
        <f t="shared" si="101"/>
        <v>32771175.950774122</v>
      </c>
      <c r="T273" s="30">
        <f>(I-Service_Fee)/12*S273</f>
        <v>204819.84969233823</v>
      </c>
      <c r="U273" s="35">
        <f t="shared" si="97"/>
        <v>687293.2679745981</v>
      </c>
      <c r="V273" s="34">
        <f t="shared" si="102"/>
        <v>37500000</v>
      </c>
      <c r="W273" s="30">
        <f>(I-Service_Fee)/12*V273</f>
        <v>234374.99999999997</v>
      </c>
      <c r="X273" s="35">
        <f t="shared" si="103"/>
        <v>0</v>
      </c>
      <c r="Y273" s="32"/>
      <c r="Z273" s="32">
        <f t="shared" si="109"/>
        <v>263</v>
      </c>
      <c r="AA273" s="32">
        <f t="shared" si="104"/>
        <v>0</v>
      </c>
      <c r="AB273" s="32">
        <f t="shared" si="105"/>
        <v>0</v>
      </c>
      <c r="AC273" s="32">
        <f t="shared" si="106"/>
        <v>892113.11766693636</v>
      </c>
      <c r="AD273" s="32">
        <f t="shared" si="107"/>
        <v>234374.99999999997</v>
      </c>
    </row>
    <row r="274" spans="1:30" ht="15.75" thickBot="1" x14ac:dyDescent="0.3">
      <c r="A274" s="7">
        <v>264</v>
      </c>
      <c r="B274" s="14">
        <f t="shared" si="98"/>
        <v>69583882.682799712</v>
      </c>
      <c r="C274" s="19">
        <f t="shared" si="99"/>
        <v>976439.32147849805</v>
      </c>
      <c r="D274" s="14">
        <f t="shared" si="88"/>
        <v>463892.5512186648</v>
      </c>
      <c r="E274" s="15">
        <f t="shared" si="89"/>
        <v>512546.77025983325</v>
      </c>
      <c r="F274" s="17">
        <f>IF(time&lt;=30,1-(1-$F$3*time/30)^(1/12),1-(1-$F$3)^(1/12))</f>
        <v>2.5350486138366879E-3</v>
      </c>
      <c r="G274" s="16">
        <f t="shared" si="90"/>
        <v>175099.19436093248</v>
      </c>
      <c r="H274" s="14">
        <f t="shared" si="91"/>
        <v>28993.284451166546</v>
      </c>
      <c r="I274" s="15">
        <f t="shared" si="92"/>
        <v>687645.96462076576</v>
      </c>
      <c r="J274" s="14">
        <f t="shared" si="93"/>
        <v>434899.26676749822</v>
      </c>
      <c r="K274" s="21">
        <f t="shared" si="94"/>
        <v>1122545.2313882639</v>
      </c>
      <c r="M274" s="33">
        <f t="shared" si="100"/>
        <v>0</v>
      </c>
      <c r="N274" s="30">
        <f>(I-Service_Fee)/12*M274</f>
        <v>0</v>
      </c>
      <c r="O274" s="35">
        <f t="shared" si="95"/>
        <v>0</v>
      </c>
      <c r="P274" s="33">
        <f t="shared" si="108"/>
        <v>0</v>
      </c>
      <c r="Q274" s="30">
        <f>(I-Service_Fee)/12*P274</f>
        <v>0</v>
      </c>
      <c r="R274" s="34">
        <f t="shared" si="96"/>
        <v>0</v>
      </c>
      <c r="S274" s="33">
        <f t="shared" si="101"/>
        <v>32083882.682799526</v>
      </c>
      <c r="T274" s="30">
        <f>(I-Service_Fee)/12*S274</f>
        <v>200524.26676749703</v>
      </c>
      <c r="U274" s="35">
        <f t="shared" si="97"/>
        <v>687645.96462076576</v>
      </c>
      <c r="V274" s="34">
        <f t="shared" si="102"/>
        <v>37500000</v>
      </c>
      <c r="W274" s="30">
        <f>(I-Service_Fee)/12*V274</f>
        <v>234374.99999999997</v>
      </c>
      <c r="X274" s="35">
        <f t="shared" si="103"/>
        <v>0</v>
      </c>
      <c r="Y274" s="32"/>
      <c r="Z274" s="32">
        <f t="shared" si="109"/>
        <v>264</v>
      </c>
      <c r="AA274" s="32">
        <f t="shared" si="104"/>
        <v>0</v>
      </c>
      <c r="AB274" s="32">
        <f t="shared" si="105"/>
        <v>0</v>
      </c>
      <c r="AC274" s="32">
        <f t="shared" si="106"/>
        <v>888170.23138826282</v>
      </c>
      <c r="AD274" s="32">
        <f t="shared" si="107"/>
        <v>234374.99999999997</v>
      </c>
    </row>
    <row r="275" spans="1:30" ht="15.75" thickBot="1" x14ac:dyDescent="0.3">
      <c r="A275" s="7">
        <v>265</v>
      </c>
      <c r="B275" s="14">
        <f t="shared" si="98"/>
        <v>68896236.718178943</v>
      </c>
      <c r="C275" s="19">
        <f t="shared" si="99"/>
        <v>973964.00033008843</v>
      </c>
      <c r="D275" s="14">
        <f t="shared" si="88"/>
        <v>459308.24478785967</v>
      </c>
      <c r="E275" s="15">
        <f t="shared" si="89"/>
        <v>514655.75554222876</v>
      </c>
      <c r="F275" s="17">
        <f>IF(time&lt;=30,1-(1-$F$3*time/30)^(1/12),1-(1-$F$3)^(1/12))</f>
        <v>2.5350486138366879E-3</v>
      </c>
      <c r="G275" s="16">
        <f t="shared" si="90"/>
        <v>173350.63203129344</v>
      </c>
      <c r="H275" s="14">
        <f t="shared" si="91"/>
        <v>28706.76529924123</v>
      </c>
      <c r="I275" s="15">
        <f t="shared" si="92"/>
        <v>688006.38757352217</v>
      </c>
      <c r="J275" s="14">
        <f t="shared" si="93"/>
        <v>430601.47948861844</v>
      </c>
      <c r="K275" s="21">
        <f t="shared" si="94"/>
        <v>1118607.8670621407</v>
      </c>
      <c r="M275" s="33">
        <f t="shared" si="100"/>
        <v>0</v>
      </c>
      <c r="N275" s="30">
        <f>(I-Service_Fee)/12*M275</f>
        <v>0</v>
      </c>
      <c r="O275" s="35">
        <f t="shared" si="95"/>
        <v>0</v>
      </c>
      <c r="P275" s="33">
        <f t="shared" si="108"/>
        <v>0</v>
      </c>
      <c r="Q275" s="30">
        <f>(I-Service_Fee)/12*P275</f>
        <v>0</v>
      </c>
      <c r="R275" s="34">
        <f t="shared" si="96"/>
        <v>0</v>
      </c>
      <c r="S275" s="33">
        <f t="shared" si="101"/>
        <v>31396236.71817876</v>
      </c>
      <c r="T275" s="30">
        <f>(I-Service_Fee)/12*S275</f>
        <v>196226.47948861725</v>
      </c>
      <c r="U275" s="35">
        <f t="shared" si="97"/>
        <v>688006.38757352217</v>
      </c>
      <c r="V275" s="34">
        <f t="shared" si="102"/>
        <v>37500000</v>
      </c>
      <c r="W275" s="30">
        <f>(I-Service_Fee)/12*V275</f>
        <v>234374.99999999997</v>
      </c>
      <c r="X275" s="35">
        <f t="shared" si="103"/>
        <v>0</v>
      </c>
      <c r="Y275" s="32"/>
      <c r="Z275" s="32">
        <f t="shared" si="109"/>
        <v>265</v>
      </c>
      <c r="AA275" s="32">
        <f t="shared" si="104"/>
        <v>0</v>
      </c>
      <c r="AB275" s="32">
        <f t="shared" si="105"/>
        <v>0</v>
      </c>
      <c r="AC275" s="32">
        <f t="shared" si="106"/>
        <v>884232.86706213944</v>
      </c>
      <c r="AD275" s="32">
        <f t="shared" si="107"/>
        <v>234374.99999999997</v>
      </c>
    </row>
    <row r="276" spans="1:30" ht="15.75" thickBot="1" x14ac:dyDescent="0.3">
      <c r="A276" s="7">
        <v>266</v>
      </c>
      <c r="B276" s="14">
        <f t="shared" si="98"/>
        <v>68208230.330605417</v>
      </c>
      <c r="C276" s="19">
        <f t="shared" si="99"/>
        <v>971494.95424112468</v>
      </c>
      <c r="D276" s="14">
        <f t="shared" si="88"/>
        <v>454721.53553736949</v>
      </c>
      <c r="E276" s="15">
        <f t="shared" si="89"/>
        <v>516773.41870375519</v>
      </c>
      <c r="F276" s="17">
        <f>IF(time&lt;=30,1-(1-$F$3*time/30)^(1/12),1-(1-$F$3)^(1/12))</f>
        <v>2.5350486138366879E-3</v>
      </c>
      <c r="G276" s="16">
        <f t="shared" si="90"/>
        <v>171601.13401310222</v>
      </c>
      <c r="H276" s="14">
        <f t="shared" si="91"/>
        <v>28420.095971085593</v>
      </c>
      <c r="I276" s="15">
        <f t="shared" si="92"/>
        <v>688374.5527168574</v>
      </c>
      <c r="J276" s="14">
        <f t="shared" si="93"/>
        <v>426301.43956628389</v>
      </c>
      <c r="K276" s="21">
        <f t="shared" si="94"/>
        <v>1114675.9922831412</v>
      </c>
      <c r="M276" s="33">
        <f t="shared" si="100"/>
        <v>0</v>
      </c>
      <c r="N276" s="30">
        <f>(I-Service_Fee)/12*M276</f>
        <v>0</v>
      </c>
      <c r="O276" s="35">
        <f t="shared" si="95"/>
        <v>0</v>
      </c>
      <c r="P276" s="33">
        <f t="shared" si="108"/>
        <v>0</v>
      </c>
      <c r="Q276" s="30">
        <f>(I-Service_Fee)/12*P276</f>
        <v>0</v>
      </c>
      <c r="R276" s="34">
        <f t="shared" si="96"/>
        <v>0</v>
      </c>
      <c r="S276" s="33">
        <f t="shared" si="101"/>
        <v>30708230.330605239</v>
      </c>
      <c r="T276" s="30">
        <f>(I-Service_Fee)/12*S276</f>
        <v>191926.43956628273</v>
      </c>
      <c r="U276" s="35">
        <f t="shared" si="97"/>
        <v>688374.5527168574</v>
      </c>
      <c r="V276" s="34">
        <f t="shared" si="102"/>
        <v>37500000</v>
      </c>
      <c r="W276" s="30">
        <f>(I-Service_Fee)/12*V276</f>
        <v>234374.99999999997</v>
      </c>
      <c r="X276" s="35">
        <f t="shared" si="103"/>
        <v>0</v>
      </c>
      <c r="Y276" s="32"/>
      <c r="Z276" s="32">
        <f t="shared" si="109"/>
        <v>266</v>
      </c>
      <c r="AA276" s="32">
        <f t="shared" si="104"/>
        <v>0</v>
      </c>
      <c r="AB276" s="32">
        <f t="shared" si="105"/>
        <v>0</v>
      </c>
      <c r="AC276" s="32">
        <f t="shared" si="106"/>
        <v>880300.99228314008</v>
      </c>
      <c r="AD276" s="32">
        <f t="shared" si="107"/>
        <v>234374.99999999997</v>
      </c>
    </row>
    <row r="277" spans="1:30" ht="15.75" thickBot="1" x14ac:dyDescent="0.3">
      <c r="A277" s="7">
        <v>267</v>
      </c>
      <c r="B277" s="14">
        <f t="shared" si="98"/>
        <v>67519855.777888566</v>
      </c>
      <c r="C277" s="19">
        <f t="shared" si="99"/>
        <v>969032.16730402631</v>
      </c>
      <c r="D277" s="14">
        <f t="shared" si="88"/>
        <v>450132.37185259047</v>
      </c>
      <c r="E277" s="15">
        <f t="shared" si="89"/>
        <v>518899.79545143584</v>
      </c>
      <c r="F277" s="17">
        <f>IF(time&lt;=30,1-(1-$F$3*time/30)^(1/12),1-(1-$F$3)^(1/12))</f>
        <v>2.5350486138366879E-3</v>
      </c>
      <c r="G277" s="16">
        <f t="shared" si="90"/>
        <v>169850.68058901021</v>
      </c>
      <c r="H277" s="14">
        <f t="shared" si="91"/>
        <v>28133.273240786904</v>
      </c>
      <c r="I277" s="15">
        <f t="shared" si="92"/>
        <v>688750.47604044608</v>
      </c>
      <c r="J277" s="14">
        <f t="shared" si="93"/>
        <v>421999.09861180355</v>
      </c>
      <c r="K277" s="21">
        <f t="shared" si="94"/>
        <v>1110749.5746522497</v>
      </c>
      <c r="M277" s="33">
        <f t="shared" si="100"/>
        <v>0</v>
      </c>
      <c r="N277" s="30">
        <f>(I-Service_Fee)/12*M277</f>
        <v>0</v>
      </c>
      <c r="O277" s="35">
        <f t="shared" si="95"/>
        <v>0</v>
      </c>
      <c r="P277" s="33">
        <f t="shared" si="108"/>
        <v>0</v>
      </c>
      <c r="Q277" s="30">
        <f>(I-Service_Fee)/12*P277</f>
        <v>0</v>
      </c>
      <c r="R277" s="34">
        <f t="shared" si="96"/>
        <v>0</v>
      </c>
      <c r="S277" s="33">
        <f t="shared" si="101"/>
        <v>30019855.77788838</v>
      </c>
      <c r="T277" s="30">
        <f>(I-Service_Fee)/12*S277</f>
        <v>187624.09861180236</v>
      </c>
      <c r="U277" s="35">
        <f t="shared" si="97"/>
        <v>688750.47604044608</v>
      </c>
      <c r="V277" s="34">
        <f t="shared" si="102"/>
        <v>37500000</v>
      </c>
      <c r="W277" s="30">
        <f>(I-Service_Fee)/12*V277</f>
        <v>234374.99999999997</v>
      </c>
      <c r="X277" s="35">
        <f t="shared" si="103"/>
        <v>0</v>
      </c>
      <c r="Y277" s="32"/>
      <c r="Z277" s="32">
        <f t="shared" si="109"/>
        <v>267</v>
      </c>
      <c r="AA277" s="32">
        <f t="shared" si="104"/>
        <v>0</v>
      </c>
      <c r="AB277" s="32">
        <f t="shared" si="105"/>
        <v>0</v>
      </c>
      <c r="AC277" s="32">
        <f t="shared" si="106"/>
        <v>876374.57465224841</v>
      </c>
      <c r="AD277" s="32">
        <f t="shared" si="107"/>
        <v>234374.99999999997</v>
      </c>
    </row>
    <row r="278" spans="1:30" ht="15.75" thickBot="1" x14ac:dyDescent="0.3">
      <c r="A278" s="7">
        <v>268</v>
      </c>
      <c r="B278" s="14">
        <f t="shared" si="98"/>
        <v>66831105.301848121</v>
      </c>
      <c r="C278" s="19">
        <f t="shared" si="99"/>
        <v>966575.62365153909</v>
      </c>
      <c r="D278" s="14">
        <f t="shared" si="88"/>
        <v>445540.70201232086</v>
      </c>
      <c r="E278" s="15">
        <f t="shared" si="89"/>
        <v>521034.92163921823</v>
      </c>
      <c r="F278" s="17">
        <f>IF(time&lt;=30,1-(1-$F$3*time/30)^(1/12),1-(1-$F$3)^(1/12))</f>
        <v>2.5350486138366879E-3</v>
      </c>
      <c r="G278" s="16">
        <f t="shared" si="90"/>
        <v>168099.2520007618</v>
      </c>
      <c r="H278" s="14">
        <f t="shared" si="91"/>
        <v>27846.29387577005</v>
      </c>
      <c r="I278" s="15">
        <f t="shared" si="92"/>
        <v>689134.17363998003</v>
      </c>
      <c r="J278" s="14">
        <f t="shared" si="93"/>
        <v>417694.4081365508</v>
      </c>
      <c r="K278" s="21">
        <f t="shared" si="94"/>
        <v>1106828.5817765309</v>
      </c>
      <c r="M278" s="33">
        <f t="shared" si="100"/>
        <v>0</v>
      </c>
      <c r="N278" s="30">
        <f>(I-Service_Fee)/12*M278</f>
        <v>0</v>
      </c>
      <c r="O278" s="35">
        <f t="shared" si="95"/>
        <v>0</v>
      </c>
      <c r="P278" s="33">
        <f t="shared" si="108"/>
        <v>0</v>
      </c>
      <c r="Q278" s="30">
        <f>(I-Service_Fee)/12*P278</f>
        <v>0</v>
      </c>
      <c r="R278" s="34">
        <f t="shared" si="96"/>
        <v>0</v>
      </c>
      <c r="S278" s="33">
        <f t="shared" si="101"/>
        <v>29331105.301847935</v>
      </c>
      <c r="T278" s="30">
        <f>(I-Service_Fee)/12*S278</f>
        <v>183319.40813654958</v>
      </c>
      <c r="U278" s="35">
        <f t="shared" si="97"/>
        <v>689134.17363998003</v>
      </c>
      <c r="V278" s="34">
        <f t="shared" si="102"/>
        <v>37500000</v>
      </c>
      <c r="W278" s="30">
        <f>(I-Service_Fee)/12*V278</f>
        <v>234374.99999999997</v>
      </c>
      <c r="X278" s="35">
        <f t="shared" si="103"/>
        <v>0</v>
      </c>
      <c r="Y278" s="32"/>
      <c r="Z278" s="32">
        <f t="shared" si="109"/>
        <v>268</v>
      </c>
      <c r="AA278" s="32">
        <f t="shared" si="104"/>
        <v>0</v>
      </c>
      <c r="AB278" s="32">
        <f t="shared" si="105"/>
        <v>0</v>
      </c>
      <c r="AC278" s="32">
        <f t="shared" si="106"/>
        <v>872453.58177652955</v>
      </c>
      <c r="AD278" s="32">
        <f t="shared" si="107"/>
        <v>234374.99999999997</v>
      </c>
    </row>
    <row r="279" spans="1:30" ht="15.75" thickBot="1" x14ac:dyDescent="0.3">
      <c r="A279" s="7">
        <v>269</v>
      </c>
      <c r="B279" s="14">
        <f t="shared" si="98"/>
        <v>66141971.128208138</v>
      </c>
      <c r="C279" s="19">
        <f t="shared" si="99"/>
        <v>964125.30745663308</v>
      </c>
      <c r="D279" s="14">
        <f t="shared" si="88"/>
        <v>440946.47418805427</v>
      </c>
      <c r="E279" s="15">
        <f t="shared" si="89"/>
        <v>523178.8332685788</v>
      </c>
      <c r="F279" s="17">
        <f>IF(time&lt;=30,1-(1-$F$3*time/30)^(1/12),1-(1-$F$3)^(1/12))</f>
        <v>2.5350486138366879E-3</v>
      </c>
      <c r="G279" s="16">
        <f t="shared" si="90"/>
        <v>166346.82844892406</v>
      </c>
      <c r="H279" s="14">
        <f t="shared" si="91"/>
        <v>27559.154636753392</v>
      </c>
      <c r="I279" s="15">
        <f t="shared" si="92"/>
        <v>689525.66171750287</v>
      </c>
      <c r="J279" s="14">
        <f t="shared" si="93"/>
        <v>413387.3195513009</v>
      </c>
      <c r="K279" s="21">
        <f t="shared" si="94"/>
        <v>1102912.9812688038</v>
      </c>
      <c r="M279" s="33">
        <f t="shared" si="100"/>
        <v>0</v>
      </c>
      <c r="N279" s="30">
        <f>(I-Service_Fee)/12*M279</f>
        <v>0</v>
      </c>
      <c r="O279" s="35">
        <f t="shared" si="95"/>
        <v>0</v>
      </c>
      <c r="P279" s="33">
        <f t="shared" si="108"/>
        <v>0</v>
      </c>
      <c r="Q279" s="30">
        <f>(I-Service_Fee)/12*P279</f>
        <v>0</v>
      </c>
      <c r="R279" s="34">
        <f t="shared" si="96"/>
        <v>0</v>
      </c>
      <c r="S279" s="33">
        <f t="shared" si="101"/>
        <v>28641971.128207956</v>
      </c>
      <c r="T279" s="30">
        <f>(I-Service_Fee)/12*S279</f>
        <v>179012.3195512997</v>
      </c>
      <c r="U279" s="35">
        <f t="shared" si="97"/>
        <v>689525.66171750287</v>
      </c>
      <c r="V279" s="34">
        <f t="shared" si="102"/>
        <v>37500000</v>
      </c>
      <c r="W279" s="30">
        <f>(I-Service_Fee)/12*V279</f>
        <v>234374.99999999997</v>
      </c>
      <c r="X279" s="35">
        <f t="shared" si="103"/>
        <v>0</v>
      </c>
      <c r="Y279" s="32"/>
      <c r="Z279" s="32">
        <f t="shared" si="109"/>
        <v>269</v>
      </c>
      <c r="AA279" s="32">
        <f t="shared" si="104"/>
        <v>0</v>
      </c>
      <c r="AB279" s="32">
        <f t="shared" si="105"/>
        <v>0</v>
      </c>
      <c r="AC279" s="32">
        <f t="shared" si="106"/>
        <v>868537.98126880254</v>
      </c>
      <c r="AD279" s="32">
        <f t="shared" si="107"/>
        <v>234374.99999999997</v>
      </c>
    </row>
    <row r="280" spans="1:30" ht="15.75" thickBot="1" x14ac:dyDescent="0.3">
      <c r="A280" s="7">
        <v>270</v>
      </c>
      <c r="B280" s="14">
        <f t="shared" si="98"/>
        <v>65452445.466490634</v>
      </c>
      <c r="C280" s="19">
        <f t="shared" si="99"/>
        <v>961681.20293240016</v>
      </c>
      <c r="D280" s="14">
        <f t="shared" si="88"/>
        <v>436349.63644327089</v>
      </c>
      <c r="E280" s="15">
        <f t="shared" si="89"/>
        <v>525331.56648912933</v>
      </c>
      <c r="F280" s="17">
        <f>IF(time&lt;=30,1-(1-$F$3*time/30)^(1/12),1-(1-$F$3)^(1/12))</f>
        <v>2.5350486138366879E-3</v>
      </c>
      <c r="G280" s="16">
        <f t="shared" si="90"/>
        <v>164593.39009261556</v>
      </c>
      <c r="H280" s="14">
        <f t="shared" si="91"/>
        <v>27271.852277704431</v>
      </c>
      <c r="I280" s="15">
        <f t="shared" si="92"/>
        <v>689924.95658174483</v>
      </c>
      <c r="J280" s="14">
        <f t="shared" si="93"/>
        <v>409077.78416556644</v>
      </c>
      <c r="K280" s="21">
        <f t="shared" si="94"/>
        <v>1099002.7407473112</v>
      </c>
      <c r="M280" s="33">
        <f t="shared" si="100"/>
        <v>0</v>
      </c>
      <c r="N280" s="30">
        <f>(I-Service_Fee)/12*M280</f>
        <v>0</v>
      </c>
      <c r="O280" s="35">
        <f t="shared" si="95"/>
        <v>0</v>
      </c>
      <c r="P280" s="33">
        <f t="shared" si="108"/>
        <v>0</v>
      </c>
      <c r="Q280" s="30">
        <f>(I-Service_Fee)/12*P280</f>
        <v>0</v>
      </c>
      <c r="R280" s="34">
        <f t="shared" si="96"/>
        <v>0</v>
      </c>
      <c r="S280" s="33">
        <f t="shared" si="101"/>
        <v>27952445.466490451</v>
      </c>
      <c r="T280" s="30">
        <f>(I-Service_Fee)/12*S280</f>
        <v>174702.7841655653</v>
      </c>
      <c r="U280" s="35">
        <f t="shared" si="97"/>
        <v>689924.95658174483</v>
      </c>
      <c r="V280" s="34">
        <f t="shared" si="102"/>
        <v>37500000</v>
      </c>
      <c r="W280" s="30">
        <f>(I-Service_Fee)/12*V280</f>
        <v>234374.99999999997</v>
      </c>
      <c r="X280" s="35">
        <f t="shared" si="103"/>
        <v>0</v>
      </c>
      <c r="Y280" s="32"/>
      <c r="Z280" s="32">
        <f t="shared" si="109"/>
        <v>270</v>
      </c>
      <c r="AA280" s="32">
        <f t="shared" si="104"/>
        <v>0</v>
      </c>
      <c r="AB280" s="32">
        <f t="shared" si="105"/>
        <v>0</v>
      </c>
      <c r="AC280" s="32">
        <f t="shared" si="106"/>
        <v>864627.7407473101</v>
      </c>
      <c r="AD280" s="32">
        <f t="shared" si="107"/>
        <v>234374.99999999997</v>
      </c>
    </row>
    <row r="281" spans="1:30" ht="15.75" thickBot="1" x14ac:dyDescent="0.3">
      <c r="A281" s="7">
        <v>271</v>
      </c>
      <c r="B281" s="14">
        <f t="shared" si="98"/>
        <v>64762520.509908892</v>
      </c>
      <c r="C281" s="19">
        <f t="shared" si="99"/>
        <v>959243.29433195363</v>
      </c>
      <c r="D281" s="14">
        <f t="shared" si="88"/>
        <v>431750.13673272595</v>
      </c>
      <c r="E281" s="15">
        <f t="shared" si="89"/>
        <v>527493.15759922774</v>
      </c>
      <c r="F281" s="17">
        <f>IF(time&lt;=30,1-(1-$F$3*time/30)^(1/12),1-(1-$F$3)^(1/12))</f>
        <v>2.5350486138366879E-3</v>
      </c>
      <c r="G281" s="16">
        <f t="shared" si="90"/>
        <v>162838.91704923435</v>
      </c>
      <c r="H281" s="14">
        <f t="shared" si="91"/>
        <v>26984.383545795372</v>
      </c>
      <c r="I281" s="15">
        <f t="shared" si="92"/>
        <v>690332.07464846212</v>
      </c>
      <c r="J281" s="14">
        <f t="shared" si="93"/>
        <v>404765.75318693055</v>
      </c>
      <c r="K281" s="21">
        <f t="shared" si="94"/>
        <v>1095097.8278353927</v>
      </c>
      <c r="M281" s="33">
        <f t="shared" si="100"/>
        <v>0</v>
      </c>
      <c r="N281" s="30">
        <f>(I-Service_Fee)/12*M281</f>
        <v>0</v>
      </c>
      <c r="O281" s="35">
        <f t="shared" si="95"/>
        <v>0</v>
      </c>
      <c r="P281" s="33">
        <f t="shared" si="108"/>
        <v>0</v>
      </c>
      <c r="Q281" s="30">
        <f>(I-Service_Fee)/12*P281</f>
        <v>0</v>
      </c>
      <c r="R281" s="34">
        <f t="shared" si="96"/>
        <v>0</v>
      </c>
      <c r="S281" s="33">
        <f t="shared" si="101"/>
        <v>27262520.509908706</v>
      </c>
      <c r="T281" s="30">
        <f>(I-Service_Fee)/12*S281</f>
        <v>170390.75318692939</v>
      </c>
      <c r="U281" s="35">
        <f t="shared" si="97"/>
        <v>690332.07464846212</v>
      </c>
      <c r="V281" s="34">
        <f t="shared" si="102"/>
        <v>37500000</v>
      </c>
      <c r="W281" s="30">
        <f>(I-Service_Fee)/12*V281</f>
        <v>234374.99999999997</v>
      </c>
      <c r="X281" s="35">
        <f t="shared" si="103"/>
        <v>0</v>
      </c>
      <c r="Y281" s="32"/>
      <c r="Z281" s="32">
        <f t="shared" si="109"/>
        <v>271</v>
      </c>
      <c r="AA281" s="32">
        <f t="shared" si="104"/>
        <v>0</v>
      </c>
      <c r="AB281" s="32">
        <f t="shared" si="105"/>
        <v>0</v>
      </c>
      <c r="AC281" s="32">
        <f t="shared" si="106"/>
        <v>860722.82783539151</v>
      </c>
      <c r="AD281" s="32">
        <f t="shared" si="107"/>
        <v>234374.99999999997</v>
      </c>
    </row>
    <row r="282" spans="1:30" ht="15.75" thickBot="1" x14ac:dyDescent="0.3">
      <c r="A282" s="7">
        <v>272</v>
      </c>
      <c r="B282" s="14">
        <f t="shared" si="98"/>
        <v>64072188.43526043</v>
      </c>
      <c r="C282" s="19">
        <f t="shared" si="99"/>
        <v>956811.56594832521</v>
      </c>
      <c r="D282" s="14">
        <f t="shared" si="88"/>
        <v>427147.92290173622</v>
      </c>
      <c r="E282" s="15">
        <f t="shared" si="89"/>
        <v>529663.64304658899</v>
      </c>
      <c r="F282" s="17">
        <f>IF(time&lt;=30,1-(1-$F$3*time/30)^(1/12),1-(1-$F$3)^(1/12))</f>
        <v>2.5350486138366879E-3</v>
      </c>
      <c r="G282" s="16">
        <f t="shared" si="90"/>
        <v>161083.38939418507</v>
      </c>
      <c r="H282" s="14">
        <f t="shared" si="91"/>
        <v>26696.74518135851</v>
      </c>
      <c r="I282" s="15">
        <f t="shared" si="92"/>
        <v>690747.03244077403</v>
      </c>
      <c r="J282" s="14">
        <f t="shared" si="93"/>
        <v>400451.17772037769</v>
      </c>
      <c r="K282" s="21">
        <f t="shared" si="94"/>
        <v>1091198.2101611518</v>
      </c>
      <c r="M282" s="33">
        <f t="shared" si="100"/>
        <v>0</v>
      </c>
      <c r="N282" s="30">
        <f>(I-Service_Fee)/12*M282</f>
        <v>0</v>
      </c>
      <c r="O282" s="35">
        <f t="shared" si="95"/>
        <v>0</v>
      </c>
      <c r="P282" s="33">
        <f t="shared" si="108"/>
        <v>0</v>
      </c>
      <c r="Q282" s="30">
        <f>(I-Service_Fee)/12*P282</f>
        <v>0</v>
      </c>
      <c r="R282" s="34">
        <f t="shared" si="96"/>
        <v>0</v>
      </c>
      <c r="S282" s="33">
        <f t="shared" si="101"/>
        <v>26572188.435260244</v>
      </c>
      <c r="T282" s="30">
        <f>(I-Service_Fee)/12*S282</f>
        <v>166076.17772037652</v>
      </c>
      <c r="U282" s="35">
        <f t="shared" si="97"/>
        <v>690747.03244077403</v>
      </c>
      <c r="V282" s="34">
        <f t="shared" si="102"/>
        <v>37500000</v>
      </c>
      <c r="W282" s="30">
        <f>(I-Service_Fee)/12*V282</f>
        <v>234374.99999999997</v>
      </c>
      <c r="X282" s="35">
        <f t="shared" si="103"/>
        <v>0</v>
      </c>
      <c r="Y282" s="32"/>
      <c r="Z282" s="32">
        <f t="shared" si="109"/>
        <v>272</v>
      </c>
      <c r="AA282" s="32">
        <f t="shared" si="104"/>
        <v>0</v>
      </c>
      <c r="AB282" s="32">
        <f t="shared" si="105"/>
        <v>0</v>
      </c>
      <c r="AC282" s="32">
        <f t="shared" si="106"/>
        <v>856823.21016115055</v>
      </c>
      <c r="AD282" s="32">
        <f t="shared" si="107"/>
        <v>234374.99999999997</v>
      </c>
    </row>
    <row r="283" spans="1:30" ht="15.75" thickBot="1" x14ac:dyDescent="0.3">
      <c r="A283" s="7">
        <v>273</v>
      </c>
      <c r="B283" s="14">
        <f t="shared" si="98"/>
        <v>63381441.402819656</v>
      </c>
      <c r="C283" s="19">
        <f t="shared" si="99"/>
        <v>954386.00211436511</v>
      </c>
      <c r="D283" s="14">
        <f t="shared" si="88"/>
        <v>422542.9426854644</v>
      </c>
      <c r="E283" s="15">
        <f t="shared" si="89"/>
        <v>531843.05942890071</v>
      </c>
      <c r="F283" s="17">
        <f>IF(time&lt;=30,1-(1-$F$3*time/30)^(1/12),1-(1-$F$3)^(1/12))</f>
        <v>2.5350486138366879E-3</v>
      </c>
      <c r="G283" s="16">
        <f t="shared" si="90"/>
        <v>159326.78716060534</v>
      </c>
      <c r="H283" s="14">
        <f t="shared" si="91"/>
        <v>26408.933917841525</v>
      </c>
      <c r="I283" s="15">
        <f t="shared" si="92"/>
        <v>691169.84658950602</v>
      </c>
      <c r="J283" s="14">
        <f t="shared" si="93"/>
        <v>396134.00876762287</v>
      </c>
      <c r="K283" s="21">
        <f t="shared" si="94"/>
        <v>1087303.8553571289</v>
      </c>
      <c r="M283" s="33">
        <f t="shared" si="100"/>
        <v>0</v>
      </c>
      <c r="N283" s="30">
        <f>(I-Service_Fee)/12*M283</f>
        <v>0</v>
      </c>
      <c r="O283" s="35">
        <f t="shared" si="95"/>
        <v>0</v>
      </c>
      <c r="P283" s="33">
        <f t="shared" si="108"/>
        <v>0</v>
      </c>
      <c r="Q283" s="30">
        <f>(I-Service_Fee)/12*P283</f>
        <v>0</v>
      </c>
      <c r="R283" s="34">
        <f t="shared" si="96"/>
        <v>0</v>
      </c>
      <c r="S283" s="33">
        <f t="shared" si="101"/>
        <v>25881441.40281947</v>
      </c>
      <c r="T283" s="30">
        <f>(I-Service_Fee)/12*S283</f>
        <v>161759.00876762168</v>
      </c>
      <c r="U283" s="35">
        <f t="shared" si="97"/>
        <v>691169.84658950602</v>
      </c>
      <c r="V283" s="34">
        <f t="shared" si="102"/>
        <v>37500000</v>
      </c>
      <c r="W283" s="30">
        <f>(I-Service_Fee)/12*V283</f>
        <v>234374.99999999997</v>
      </c>
      <c r="X283" s="35">
        <f t="shared" si="103"/>
        <v>0</v>
      </c>
      <c r="Y283" s="32"/>
      <c r="Z283" s="32">
        <f t="shared" si="109"/>
        <v>273</v>
      </c>
      <c r="AA283" s="32">
        <f t="shared" si="104"/>
        <v>0</v>
      </c>
      <c r="AB283" s="32">
        <f t="shared" si="105"/>
        <v>0</v>
      </c>
      <c r="AC283" s="32">
        <f t="shared" si="106"/>
        <v>852928.85535712773</v>
      </c>
      <c r="AD283" s="32">
        <f t="shared" si="107"/>
        <v>234374.99999999997</v>
      </c>
    </row>
    <row r="284" spans="1:30" ht="15.75" thickBot="1" x14ac:dyDescent="0.3">
      <c r="A284" s="7">
        <v>274</v>
      </c>
      <c r="B284" s="14">
        <f t="shared" si="98"/>
        <v>62690271.55623015</v>
      </c>
      <c r="C284" s="19">
        <f t="shared" si="99"/>
        <v>951966.58720264002</v>
      </c>
      <c r="D284" s="14">
        <f t="shared" si="88"/>
        <v>417935.14370820101</v>
      </c>
      <c r="E284" s="15">
        <f t="shared" si="89"/>
        <v>534031.44349443901</v>
      </c>
      <c r="F284" s="17">
        <f>IF(time&lt;=30,1-(1-$F$3*time/30)^(1/12),1-(1-$F$3)^(1/12))</f>
        <v>2.5350486138366879E-3</v>
      </c>
      <c r="G284" s="16">
        <f t="shared" si="90"/>
        <v>157569.090339091</v>
      </c>
      <c r="H284" s="14">
        <f t="shared" si="91"/>
        <v>26120.946481762567</v>
      </c>
      <c r="I284" s="15">
        <f t="shared" si="92"/>
        <v>691600.53383353003</v>
      </c>
      <c r="J284" s="14">
        <f t="shared" si="93"/>
        <v>391814.19722643844</v>
      </c>
      <c r="K284" s="21">
        <f t="shared" si="94"/>
        <v>1083414.7310599685</v>
      </c>
      <c r="M284" s="33">
        <f t="shared" si="100"/>
        <v>0</v>
      </c>
      <c r="N284" s="30">
        <f>(I-Service_Fee)/12*M284</f>
        <v>0</v>
      </c>
      <c r="O284" s="35">
        <f t="shared" si="95"/>
        <v>0</v>
      </c>
      <c r="P284" s="33">
        <f t="shared" si="108"/>
        <v>0</v>
      </c>
      <c r="Q284" s="30">
        <f>(I-Service_Fee)/12*P284</f>
        <v>0</v>
      </c>
      <c r="R284" s="34">
        <f t="shared" si="96"/>
        <v>0</v>
      </c>
      <c r="S284" s="33">
        <f t="shared" si="101"/>
        <v>25190271.556229964</v>
      </c>
      <c r="T284" s="30">
        <f>(I-Service_Fee)/12*S284</f>
        <v>157439.19722643727</v>
      </c>
      <c r="U284" s="35">
        <f t="shared" si="97"/>
        <v>691600.53383353003</v>
      </c>
      <c r="V284" s="34">
        <f t="shared" si="102"/>
        <v>37500000</v>
      </c>
      <c r="W284" s="30">
        <f>(I-Service_Fee)/12*V284</f>
        <v>234374.99999999997</v>
      </c>
      <c r="X284" s="35">
        <f t="shared" si="103"/>
        <v>0</v>
      </c>
      <c r="Y284" s="32"/>
      <c r="Z284" s="32">
        <f t="shared" si="109"/>
        <v>274</v>
      </c>
      <c r="AA284" s="32">
        <f t="shared" si="104"/>
        <v>0</v>
      </c>
      <c r="AB284" s="32">
        <f t="shared" si="105"/>
        <v>0</v>
      </c>
      <c r="AC284" s="32">
        <f t="shared" si="106"/>
        <v>849039.73105996731</v>
      </c>
      <c r="AD284" s="32">
        <f t="shared" si="107"/>
        <v>234374.99999999997</v>
      </c>
    </row>
    <row r="285" spans="1:30" ht="15.75" thickBot="1" x14ac:dyDescent="0.3">
      <c r="A285" s="7">
        <v>275</v>
      </c>
      <c r="B285" s="14">
        <f t="shared" si="98"/>
        <v>61998671.022396617</v>
      </c>
      <c r="C285" s="19">
        <f t="shared" si="99"/>
        <v>949553.30562533287</v>
      </c>
      <c r="D285" s="14">
        <f t="shared" si="88"/>
        <v>413324.47348264413</v>
      </c>
      <c r="E285" s="15">
        <f t="shared" si="89"/>
        <v>536228.8321426888</v>
      </c>
      <c r="F285" s="17">
        <f>IF(time&lt;=30,1-(1-$F$3*time/30)^(1/12),1-(1-$F$3)^(1/12))</f>
        <v>2.5350486138366879E-3</v>
      </c>
      <c r="G285" s="16">
        <f t="shared" si="90"/>
        <v>155810.27887742079</v>
      </c>
      <c r="H285" s="14">
        <f t="shared" si="91"/>
        <v>25832.779592665258</v>
      </c>
      <c r="I285" s="15">
        <f t="shared" si="92"/>
        <v>692039.11102010962</v>
      </c>
      <c r="J285" s="14">
        <f t="shared" si="93"/>
        <v>387491.69388997887</v>
      </c>
      <c r="K285" s="21">
        <f t="shared" si="94"/>
        <v>1079530.8049100884</v>
      </c>
      <c r="M285" s="33">
        <f t="shared" si="100"/>
        <v>0</v>
      </c>
      <c r="N285" s="30">
        <f>(I-Service_Fee)/12*M285</f>
        <v>0</v>
      </c>
      <c r="O285" s="35">
        <f t="shared" si="95"/>
        <v>0</v>
      </c>
      <c r="P285" s="33">
        <f t="shared" si="108"/>
        <v>0</v>
      </c>
      <c r="Q285" s="30">
        <f>(I-Service_Fee)/12*P285</f>
        <v>0</v>
      </c>
      <c r="R285" s="34">
        <f t="shared" si="96"/>
        <v>0</v>
      </c>
      <c r="S285" s="33">
        <f t="shared" si="101"/>
        <v>24498671.022396434</v>
      </c>
      <c r="T285" s="30">
        <f>(I-Service_Fee)/12*S285</f>
        <v>153116.6938899777</v>
      </c>
      <c r="U285" s="35">
        <f t="shared" si="97"/>
        <v>692039.11102010962</v>
      </c>
      <c r="V285" s="34">
        <f t="shared" si="102"/>
        <v>37500000</v>
      </c>
      <c r="W285" s="30">
        <f>(I-Service_Fee)/12*V285</f>
        <v>234374.99999999997</v>
      </c>
      <c r="X285" s="35">
        <f t="shared" si="103"/>
        <v>0</v>
      </c>
      <c r="Y285" s="32"/>
      <c r="Z285" s="32">
        <f t="shared" si="109"/>
        <v>275</v>
      </c>
      <c r="AA285" s="32">
        <f t="shared" si="104"/>
        <v>0</v>
      </c>
      <c r="AB285" s="32">
        <f t="shared" si="105"/>
        <v>0</v>
      </c>
      <c r="AC285" s="32">
        <f t="shared" si="106"/>
        <v>845155.80491008726</v>
      </c>
      <c r="AD285" s="32">
        <f t="shared" si="107"/>
        <v>234374.99999999997</v>
      </c>
    </row>
    <row r="286" spans="1:30" ht="15.75" thickBot="1" x14ac:dyDescent="0.3">
      <c r="A286" s="7">
        <v>276</v>
      </c>
      <c r="B286" s="14">
        <f t="shared" si="98"/>
        <v>61306631.911376506</v>
      </c>
      <c r="C286" s="19">
        <f t="shared" si="99"/>
        <v>947146.14183414332</v>
      </c>
      <c r="D286" s="14">
        <f t="shared" si="88"/>
        <v>408710.8794091767</v>
      </c>
      <c r="E286" s="15">
        <f t="shared" si="89"/>
        <v>538435.26242496655</v>
      </c>
      <c r="F286" s="17">
        <f>IF(time&lt;=30,1-(1-$F$3*time/30)^(1/12),1-(1-$F$3)^(1/12))</f>
        <v>2.5350486138366879E-3</v>
      </c>
      <c r="G286" s="16">
        <f t="shared" si="90"/>
        <v>154050.33268027985</v>
      </c>
      <c r="H286" s="14">
        <f t="shared" si="91"/>
        <v>25544.429963073544</v>
      </c>
      <c r="I286" s="15">
        <f t="shared" si="92"/>
        <v>692485.59510524641</v>
      </c>
      <c r="J286" s="14">
        <f t="shared" si="93"/>
        <v>383166.44944610319</v>
      </c>
      <c r="K286" s="21">
        <f t="shared" si="94"/>
        <v>1075652.0445513497</v>
      </c>
      <c r="M286" s="33">
        <f t="shared" si="100"/>
        <v>0</v>
      </c>
      <c r="N286" s="30">
        <f>(I-Service_Fee)/12*M286</f>
        <v>0</v>
      </c>
      <c r="O286" s="35">
        <f t="shared" si="95"/>
        <v>0</v>
      </c>
      <c r="P286" s="33">
        <f t="shared" si="108"/>
        <v>0</v>
      </c>
      <c r="Q286" s="30">
        <f>(I-Service_Fee)/12*P286</f>
        <v>0</v>
      </c>
      <c r="R286" s="34">
        <f t="shared" si="96"/>
        <v>0</v>
      </c>
      <c r="S286" s="33">
        <f t="shared" si="101"/>
        <v>23806631.911376324</v>
      </c>
      <c r="T286" s="30">
        <f>(I-Service_Fee)/12*S286</f>
        <v>148791.44944610202</v>
      </c>
      <c r="U286" s="35">
        <f t="shared" si="97"/>
        <v>692485.59510524641</v>
      </c>
      <c r="V286" s="34">
        <f t="shared" si="102"/>
        <v>37500000</v>
      </c>
      <c r="W286" s="30">
        <f>(I-Service_Fee)/12*V286</f>
        <v>234374.99999999997</v>
      </c>
      <c r="X286" s="35">
        <f t="shared" si="103"/>
        <v>0</v>
      </c>
      <c r="Y286" s="32"/>
      <c r="Z286" s="32">
        <f t="shared" si="109"/>
        <v>276</v>
      </c>
      <c r="AA286" s="32">
        <f t="shared" si="104"/>
        <v>0</v>
      </c>
      <c r="AB286" s="32">
        <f t="shared" si="105"/>
        <v>0</v>
      </c>
      <c r="AC286" s="32">
        <f t="shared" si="106"/>
        <v>841277.04455134843</v>
      </c>
      <c r="AD286" s="32">
        <f t="shared" si="107"/>
        <v>234374.99999999997</v>
      </c>
    </row>
    <row r="287" spans="1:30" ht="15.75" thickBot="1" x14ac:dyDescent="0.3">
      <c r="A287" s="7">
        <v>277</v>
      </c>
      <c r="B287" s="14">
        <f t="shared" si="98"/>
        <v>60614146.31627126</v>
      </c>
      <c r="C287" s="19">
        <f t="shared" si="99"/>
        <v>944745.0803201861</v>
      </c>
      <c r="D287" s="14">
        <f t="shared" si="88"/>
        <v>404094.30877514178</v>
      </c>
      <c r="E287" s="15">
        <f t="shared" si="89"/>
        <v>540650.77154504438</v>
      </c>
      <c r="F287" s="17">
        <f>IF(time&lt;=30,1-(1-$F$3*time/30)^(1/12),1-(1-$F$3)^(1/12))</f>
        <v>2.5350486138366879E-3</v>
      </c>
      <c r="G287" s="16">
        <f t="shared" si="90"/>
        <v>152289.23160898263</v>
      </c>
      <c r="H287" s="14">
        <f t="shared" si="91"/>
        <v>25255.894298446361</v>
      </c>
      <c r="I287" s="15">
        <f t="shared" si="92"/>
        <v>692940.00315402704</v>
      </c>
      <c r="J287" s="14">
        <f t="shared" si="93"/>
        <v>378838.41447669541</v>
      </c>
      <c r="K287" s="21">
        <f t="shared" si="94"/>
        <v>1071778.4176307225</v>
      </c>
      <c r="M287" s="33">
        <f t="shared" si="100"/>
        <v>0</v>
      </c>
      <c r="N287" s="30">
        <f>(I-Service_Fee)/12*M287</f>
        <v>0</v>
      </c>
      <c r="O287" s="35">
        <f t="shared" si="95"/>
        <v>0</v>
      </c>
      <c r="P287" s="33">
        <f t="shared" si="108"/>
        <v>0</v>
      </c>
      <c r="Q287" s="30">
        <f>(I-Service_Fee)/12*P287</f>
        <v>0</v>
      </c>
      <c r="R287" s="34">
        <f t="shared" si="96"/>
        <v>0</v>
      </c>
      <c r="S287" s="33">
        <f t="shared" si="101"/>
        <v>23114146.316271078</v>
      </c>
      <c r="T287" s="30">
        <f>(I-Service_Fee)/12*S287</f>
        <v>144463.41447669422</v>
      </c>
      <c r="U287" s="35">
        <f t="shared" si="97"/>
        <v>692940.00315402704</v>
      </c>
      <c r="V287" s="34">
        <f t="shared" si="102"/>
        <v>37500000</v>
      </c>
      <c r="W287" s="30">
        <f>(I-Service_Fee)/12*V287</f>
        <v>234374.99999999997</v>
      </c>
      <c r="X287" s="35">
        <f t="shared" si="103"/>
        <v>0</v>
      </c>
      <c r="Y287" s="32"/>
      <c r="Z287" s="32">
        <f t="shared" si="109"/>
        <v>277</v>
      </c>
      <c r="AA287" s="32">
        <f t="shared" si="104"/>
        <v>0</v>
      </c>
      <c r="AB287" s="32">
        <f t="shared" si="105"/>
        <v>0</v>
      </c>
      <c r="AC287" s="32">
        <f t="shared" si="106"/>
        <v>837403.41763072123</v>
      </c>
      <c r="AD287" s="32">
        <f t="shared" si="107"/>
        <v>234374.99999999997</v>
      </c>
    </row>
    <row r="288" spans="1:30" ht="15.75" thickBot="1" x14ac:dyDescent="0.3">
      <c r="A288" s="7">
        <v>278</v>
      </c>
      <c r="B288" s="14">
        <f t="shared" si="98"/>
        <v>59921206.313117236</v>
      </c>
      <c r="C288" s="19">
        <f t="shared" si="99"/>
        <v>942350.10561389138</v>
      </c>
      <c r="D288" s="14">
        <f t="shared" si="88"/>
        <v>399474.70875411492</v>
      </c>
      <c r="E288" s="15">
        <f t="shared" si="89"/>
        <v>542875.39685977646</v>
      </c>
      <c r="F288" s="17">
        <f>IF(time&lt;=30,1-(1-$F$3*time/30)^(1/12),1-(1-$F$3)^(1/12))</f>
        <v>2.5350486138366879E-3</v>
      </c>
      <c r="G288" s="16">
        <f t="shared" si="90"/>
        <v>150526.9554811946</v>
      </c>
      <c r="H288" s="14">
        <f t="shared" si="91"/>
        <v>24967.169297132179</v>
      </c>
      <c r="I288" s="15">
        <f t="shared" si="92"/>
        <v>693402.35234097112</v>
      </c>
      <c r="J288" s="14">
        <f t="shared" si="93"/>
        <v>374507.53945698275</v>
      </c>
      <c r="K288" s="21">
        <f t="shared" si="94"/>
        <v>1067909.8917979538</v>
      </c>
      <c r="M288" s="33">
        <f t="shared" si="100"/>
        <v>0</v>
      </c>
      <c r="N288" s="30">
        <f>(I-Service_Fee)/12*M288</f>
        <v>0</v>
      </c>
      <c r="O288" s="35">
        <f t="shared" si="95"/>
        <v>0</v>
      </c>
      <c r="P288" s="33">
        <f t="shared" si="108"/>
        <v>0</v>
      </c>
      <c r="Q288" s="30">
        <f>(I-Service_Fee)/12*P288</f>
        <v>0</v>
      </c>
      <c r="R288" s="34">
        <f t="shared" si="96"/>
        <v>0</v>
      </c>
      <c r="S288" s="33">
        <f t="shared" si="101"/>
        <v>22421206.31311705</v>
      </c>
      <c r="T288" s="30">
        <f>(I-Service_Fee)/12*S288</f>
        <v>140132.53945698155</v>
      </c>
      <c r="U288" s="35">
        <f t="shared" si="97"/>
        <v>693402.35234097112</v>
      </c>
      <c r="V288" s="34">
        <f t="shared" si="102"/>
        <v>37500000</v>
      </c>
      <c r="W288" s="30">
        <f>(I-Service_Fee)/12*V288</f>
        <v>234374.99999999997</v>
      </c>
      <c r="X288" s="35">
        <f t="shared" si="103"/>
        <v>0</v>
      </c>
      <c r="Y288" s="32"/>
      <c r="Z288" s="32">
        <f t="shared" si="109"/>
        <v>278</v>
      </c>
      <c r="AA288" s="32">
        <f t="shared" si="104"/>
        <v>0</v>
      </c>
      <c r="AB288" s="32">
        <f t="shared" si="105"/>
        <v>0</v>
      </c>
      <c r="AC288" s="32">
        <f t="shared" si="106"/>
        <v>833534.8917979527</v>
      </c>
      <c r="AD288" s="32">
        <f t="shared" si="107"/>
        <v>234374.99999999997</v>
      </c>
    </row>
    <row r="289" spans="1:30" ht="15.75" thickBot="1" x14ac:dyDescent="0.3">
      <c r="A289" s="7">
        <v>279</v>
      </c>
      <c r="B289" s="14">
        <f t="shared" si="98"/>
        <v>59227803.960776262</v>
      </c>
      <c r="C289" s="19">
        <f t="shared" si="99"/>
        <v>939961.20228490583</v>
      </c>
      <c r="D289" s="14">
        <f t="shared" si="88"/>
        <v>394852.0264051751</v>
      </c>
      <c r="E289" s="15">
        <f t="shared" si="89"/>
        <v>545109.17587973073</v>
      </c>
      <c r="F289" s="17">
        <f>IF(time&lt;=30,1-(1-$F$3*time/30)^(1/12),1-(1-$F$3)^(1/12))</f>
        <v>2.5350486138366879E-3</v>
      </c>
      <c r="G289" s="16">
        <f t="shared" si="90"/>
        <v>148763.48407065339</v>
      </c>
      <c r="H289" s="14">
        <f t="shared" si="91"/>
        <v>24678.25165032344</v>
      </c>
      <c r="I289" s="15">
        <f t="shared" si="92"/>
        <v>693872.65995038417</v>
      </c>
      <c r="J289" s="14">
        <f t="shared" si="93"/>
        <v>370173.77475485165</v>
      </c>
      <c r="K289" s="21">
        <f t="shared" si="94"/>
        <v>1064046.4347052358</v>
      </c>
      <c r="M289" s="33">
        <f t="shared" si="100"/>
        <v>0</v>
      </c>
      <c r="N289" s="30">
        <f>(I-Service_Fee)/12*M289</f>
        <v>0</v>
      </c>
      <c r="O289" s="35">
        <f t="shared" si="95"/>
        <v>0</v>
      </c>
      <c r="P289" s="33">
        <f t="shared" si="108"/>
        <v>0</v>
      </c>
      <c r="Q289" s="30">
        <f>(I-Service_Fee)/12*P289</f>
        <v>0</v>
      </c>
      <c r="R289" s="34">
        <f t="shared" si="96"/>
        <v>0</v>
      </c>
      <c r="S289" s="33">
        <f t="shared" si="101"/>
        <v>21727803.960776079</v>
      </c>
      <c r="T289" s="30">
        <f>(I-Service_Fee)/12*S289</f>
        <v>135798.77475485048</v>
      </c>
      <c r="U289" s="35">
        <f t="shared" si="97"/>
        <v>693872.65995038417</v>
      </c>
      <c r="V289" s="34">
        <f t="shared" si="102"/>
        <v>37500000</v>
      </c>
      <c r="W289" s="30">
        <f>(I-Service_Fee)/12*V289</f>
        <v>234374.99999999997</v>
      </c>
      <c r="X289" s="35">
        <f t="shared" si="103"/>
        <v>0</v>
      </c>
      <c r="Y289" s="32"/>
      <c r="Z289" s="32">
        <f t="shared" si="109"/>
        <v>279</v>
      </c>
      <c r="AA289" s="32">
        <f t="shared" si="104"/>
        <v>0</v>
      </c>
      <c r="AB289" s="32">
        <f t="shared" si="105"/>
        <v>0</v>
      </c>
      <c r="AC289" s="32">
        <f t="shared" si="106"/>
        <v>829671.4347052346</v>
      </c>
      <c r="AD289" s="32">
        <f t="shared" si="107"/>
        <v>234374.99999999997</v>
      </c>
    </row>
    <row r="290" spans="1:30" ht="15.75" thickBot="1" x14ac:dyDescent="0.3">
      <c r="A290" s="7">
        <v>280</v>
      </c>
      <c r="B290" s="14">
        <f t="shared" si="98"/>
        <v>58533931.300825879</v>
      </c>
      <c r="C290" s="19">
        <f t="shared" si="99"/>
        <v>937578.35494199337</v>
      </c>
      <c r="D290" s="14">
        <f t="shared" si="88"/>
        <v>390226.20867217256</v>
      </c>
      <c r="E290" s="15">
        <f t="shared" si="89"/>
        <v>547352.14626982086</v>
      </c>
      <c r="F290" s="17">
        <f>IF(time&lt;=30,1-(1-$F$3*time/30)^(1/12),1-(1-$F$3)^(1/12))</f>
        <v>2.5350486138366879E-3</v>
      </c>
      <c r="G290" s="16">
        <f t="shared" si="90"/>
        <v>146998.79710688873</v>
      </c>
      <c r="H290" s="14">
        <f t="shared" si="91"/>
        <v>24389.138042010785</v>
      </c>
      <c r="I290" s="15">
        <f t="shared" si="92"/>
        <v>694350.94337670959</v>
      </c>
      <c r="J290" s="14">
        <f t="shared" si="93"/>
        <v>365837.07063016179</v>
      </c>
      <c r="K290" s="21">
        <f t="shared" si="94"/>
        <v>1060188.0140068713</v>
      </c>
      <c r="M290" s="33">
        <f t="shared" si="100"/>
        <v>0</v>
      </c>
      <c r="N290" s="30">
        <f>(I-Service_Fee)/12*M290</f>
        <v>0</v>
      </c>
      <c r="O290" s="35">
        <f t="shared" si="95"/>
        <v>0</v>
      </c>
      <c r="P290" s="33">
        <f t="shared" si="108"/>
        <v>0</v>
      </c>
      <c r="Q290" s="30">
        <f>(I-Service_Fee)/12*P290</f>
        <v>0</v>
      </c>
      <c r="R290" s="34">
        <f t="shared" si="96"/>
        <v>0</v>
      </c>
      <c r="S290" s="33">
        <f t="shared" si="101"/>
        <v>21033931.300825696</v>
      </c>
      <c r="T290" s="30">
        <f>(I-Service_Fee)/12*S290</f>
        <v>131462.0706301606</v>
      </c>
      <c r="U290" s="35">
        <f t="shared" si="97"/>
        <v>694350.94337670959</v>
      </c>
      <c r="V290" s="34">
        <f t="shared" si="102"/>
        <v>37500000</v>
      </c>
      <c r="W290" s="30">
        <f>(I-Service_Fee)/12*V290</f>
        <v>234374.99999999997</v>
      </c>
      <c r="X290" s="35">
        <f t="shared" si="103"/>
        <v>0</v>
      </c>
      <c r="Y290" s="32"/>
      <c r="Z290" s="32">
        <f t="shared" si="109"/>
        <v>280</v>
      </c>
      <c r="AA290" s="32">
        <f t="shared" si="104"/>
        <v>0</v>
      </c>
      <c r="AB290" s="32">
        <f t="shared" si="105"/>
        <v>0</v>
      </c>
      <c r="AC290" s="32">
        <f t="shared" si="106"/>
        <v>825813.01400687022</v>
      </c>
      <c r="AD290" s="32">
        <f t="shared" si="107"/>
        <v>234374.99999999997</v>
      </c>
    </row>
    <row r="291" spans="1:30" ht="15.75" thickBot="1" x14ac:dyDescent="0.3">
      <c r="A291" s="7">
        <v>281</v>
      </c>
      <c r="B291" s="14">
        <f t="shared" si="98"/>
        <v>57839580.357449166</v>
      </c>
      <c r="C291" s="19">
        <f t="shared" si="99"/>
        <v>935201.54823293455</v>
      </c>
      <c r="D291" s="14">
        <f t="shared" si="88"/>
        <v>385597.20238299447</v>
      </c>
      <c r="E291" s="15">
        <f t="shared" si="89"/>
        <v>549604.34584994009</v>
      </c>
      <c r="F291" s="17">
        <f>IF(time&lt;=30,1-(1-$F$3*time/30)^(1/12),1-(1-$F$3)^(1/12))</f>
        <v>2.5350486138366879E-3</v>
      </c>
      <c r="G291" s="16">
        <f t="shared" si="90"/>
        <v>145232.87427494171</v>
      </c>
      <c r="H291" s="14">
        <f t="shared" si="91"/>
        <v>24099.825148937151</v>
      </c>
      <c r="I291" s="15">
        <f t="shared" si="92"/>
        <v>694837.22012488183</v>
      </c>
      <c r="J291" s="14">
        <f t="shared" si="93"/>
        <v>361497.37723405729</v>
      </c>
      <c r="K291" s="21">
        <f t="shared" si="94"/>
        <v>1056334.5973589392</v>
      </c>
      <c r="M291" s="33">
        <f t="shared" si="100"/>
        <v>0</v>
      </c>
      <c r="N291" s="30">
        <f>(I-Service_Fee)/12*M291</f>
        <v>0</v>
      </c>
      <c r="O291" s="35">
        <f t="shared" si="95"/>
        <v>0</v>
      </c>
      <c r="P291" s="33">
        <f t="shared" si="108"/>
        <v>0</v>
      </c>
      <c r="Q291" s="30">
        <f>(I-Service_Fee)/12*P291</f>
        <v>0</v>
      </c>
      <c r="R291" s="34">
        <f t="shared" si="96"/>
        <v>0</v>
      </c>
      <c r="S291" s="33">
        <f t="shared" si="101"/>
        <v>20339580.357448988</v>
      </c>
      <c r="T291" s="30">
        <f>(I-Service_Fee)/12*S291</f>
        <v>127122.37723405616</v>
      </c>
      <c r="U291" s="35">
        <f t="shared" si="97"/>
        <v>694837.22012488183</v>
      </c>
      <c r="V291" s="34">
        <f t="shared" si="102"/>
        <v>37500000</v>
      </c>
      <c r="W291" s="30">
        <f>(I-Service_Fee)/12*V291</f>
        <v>234374.99999999997</v>
      </c>
      <c r="X291" s="35">
        <f t="shared" si="103"/>
        <v>0</v>
      </c>
      <c r="Y291" s="32"/>
      <c r="Z291" s="32">
        <f t="shared" si="109"/>
        <v>281</v>
      </c>
      <c r="AA291" s="32">
        <f t="shared" si="104"/>
        <v>0</v>
      </c>
      <c r="AB291" s="32">
        <f t="shared" si="105"/>
        <v>0</v>
      </c>
      <c r="AC291" s="32">
        <f t="shared" si="106"/>
        <v>821959.59735893796</v>
      </c>
      <c r="AD291" s="32">
        <f t="shared" si="107"/>
        <v>234374.99999999997</v>
      </c>
    </row>
    <row r="292" spans="1:30" ht="15.75" thickBot="1" x14ac:dyDescent="0.3">
      <c r="A292" s="7">
        <v>282</v>
      </c>
      <c r="B292" s="14">
        <f t="shared" si="98"/>
        <v>57144743.137324281</v>
      </c>
      <c r="C292" s="19">
        <f t="shared" si="99"/>
        <v>932830.76684442849</v>
      </c>
      <c r="D292" s="14">
        <f t="shared" si="88"/>
        <v>380964.95424882858</v>
      </c>
      <c r="E292" s="15">
        <f t="shared" si="89"/>
        <v>551865.81259559991</v>
      </c>
      <c r="F292" s="17">
        <f>IF(time&lt;=30,1-(1-$F$3*time/30)^(1/12),1-(1-$F$3)^(1/12))</f>
        <v>2.5350486138366879E-3</v>
      </c>
      <c r="G292" s="16">
        <f t="shared" si="90"/>
        <v>143465.69521508316</v>
      </c>
      <c r="H292" s="14">
        <f t="shared" si="91"/>
        <v>23810.309640551786</v>
      </c>
      <c r="I292" s="15">
        <f t="shared" si="92"/>
        <v>695331.50781068311</v>
      </c>
      <c r="J292" s="14">
        <f t="shared" si="93"/>
        <v>357154.64460827678</v>
      </c>
      <c r="K292" s="21">
        <f t="shared" si="94"/>
        <v>1052486.1524189599</v>
      </c>
      <c r="M292" s="33">
        <f t="shared" si="100"/>
        <v>0</v>
      </c>
      <c r="N292" s="30">
        <f>(I-Service_Fee)/12*M292</f>
        <v>0</v>
      </c>
      <c r="O292" s="35">
        <f t="shared" si="95"/>
        <v>0</v>
      </c>
      <c r="P292" s="33">
        <f t="shared" si="108"/>
        <v>0</v>
      </c>
      <c r="Q292" s="30">
        <f>(I-Service_Fee)/12*P292</f>
        <v>0</v>
      </c>
      <c r="R292" s="34">
        <f t="shared" si="96"/>
        <v>0</v>
      </c>
      <c r="S292" s="33">
        <f t="shared" si="101"/>
        <v>19644743.137324106</v>
      </c>
      <c r="T292" s="30">
        <f>(I-Service_Fee)/12*S292</f>
        <v>122779.64460827564</v>
      </c>
      <c r="U292" s="35">
        <f t="shared" si="97"/>
        <v>695331.50781068311</v>
      </c>
      <c r="V292" s="34">
        <f t="shared" si="102"/>
        <v>37500000</v>
      </c>
      <c r="W292" s="30">
        <f>(I-Service_Fee)/12*V292</f>
        <v>234374.99999999997</v>
      </c>
      <c r="X292" s="35">
        <f t="shared" si="103"/>
        <v>0</v>
      </c>
      <c r="Y292" s="32"/>
      <c r="Z292" s="32">
        <f t="shared" si="109"/>
        <v>282</v>
      </c>
      <c r="AA292" s="32">
        <f t="shared" si="104"/>
        <v>0</v>
      </c>
      <c r="AB292" s="32">
        <f t="shared" si="105"/>
        <v>0</v>
      </c>
      <c r="AC292" s="32">
        <f t="shared" si="106"/>
        <v>818111.15241895872</v>
      </c>
      <c r="AD292" s="32">
        <f t="shared" si="107"/>
        <v>234374.99999999997</v>
      </c>
    </row>
    <row r="293" spans="1:30" ht="15.75" thickBot="1" x14ac:dyDescent="0.3">
      <c r="A293" s="7">
        <v>283</v>
      </c>
      <c r="B293" s="14">
        <f t="shared" si="98"/>
        <v>56449411.629513599</v>
      </c>
      <c r="C293" s="19">
        <f t="shared" si="99"/>
        <v>930465.99550199532</v>
      </c>
      <c r="D293" s="14">
        <f t="shared" si="88"/>
        <v>376329.41086342401</v>
      </c>
      <c r="E293" s="15">
        <f t="shared" si="89"/>
        <v>554136.58463857137</v>
      </c>
      <c r="F293" s="17">
        <f>IF(time&lt;=30,1-(1-$F$3*time/30)^(1/12),1-(1-$F$3)^(1/12))</f>
        <v>2.5350486138366879E-3</v>
      </c>
      <c r="G293" s="16">
        <f t="shared" si="90"/>
        <v>141697.23952253084</v>
      </c>
      <c r="H293" s="14">
        <f t="shared" si="91"/>
        <v>23520.588178964001</v>
      </c>
      <c r="I293" s="15">
        <f t="shared" si="92"/>
        <v>695833.82416110218</v>
      </c>
      <c r="J293" s="14">
        <f t="shared" si="93"/>
        <v>352808.82268446003</v>
      </c>
      <c r="K293" s="21">
        <f t="shared" si="94"/>
        <v>1048642.6468455622</v>
      </c>
      <c r="M293" s="33">
        <f t="shared" si="100"/>
        <v>0</v>
      </c>
      <c r="N293" s="30">
        <f>(I-Service_Fee)/12*M293</f>
        <v>0</v>
      </c>
      <c r="O293" s="35">
        <f t="shared" si="95"/>
        <v>0</v>
      </c>
      <c r="P293" s="33">
        <f t="shared" si="108"/>
        <v>0</v>
      </c>
      <c r="Q293" s="30">
        <f>(I-Service_Fee)/12*P293</f>
        <v>0</v>
      </c>
      <c r="R293" s="34">
        <f t="shared" si="96"/>
        <v>0</v>
      </c>
      <c r="S293" s="33">
        <f t="shared" si="101"/>
        <v>18949411.629513424</v>
      </c>
      <c r="T293" s="30">
        <f>(I-Service_Fee)/12*S293</f>
        <v>118433.82268445889</v>
      </c>
      <c r="U293" s="35">
        <f t="shared" si="97"/>
        <v>695833.82416110218</v>
      </c>
      <c r="V293" s="34">
        <f t="shared" si="102"/>
        <v>37500000</v>
      </c>
      <c r="W293" s="30">
        <f>(I-Service_Fee)/12*V293</f>
        <v>234374.99999999997</v>
      </c>
      <c r="X293" s="35">
        <f t="shared" si="103"/>
        <v>0</v>
      </c>
      <c r="Y293" s="32"/>
      <c r="Z293" s="32">
        <f t="shared" si="109"/>
        <v>283</v>
      </c>
      <c r="AA293" s="32">
        <f t="shared" si="104"/>
        <v>0</v>
      </c>
      <c r="AB293" s="32">
        <f t="shared" si="105"/>
        <v>0</v>
      </c>
      <c r="AC293" s="32">
        <f t="shared" si="106"/>
        <v>814267.6468455611</v>
      </c>
      <c r="AD293" s="32">
        <f t="shared" si="107"/>
        <v>234374.99999999997</v>
      </c>
    </row>
    <row r="294" spans="1:30" ht="15.75" thickBot="1" x14ac:dyDescent="0.3">
      <c r="A294" s="7">
        <v>284</v>
      </c>
      <c r="B294" s="14">
        <f t="shared" si="98"/>
        <v>55753577.805352494</v>
      </c>
      <c r="C294" s="19">
        <f t="shared" si="99"/>
        <v>928107.2189698756</v>
      </c>
      <c r="D294" s="14">
        <f t="shared" si="88"/>
        <v>371690.51870234997</v>
      </c>
      <c r="E294" s="15">
        <f t="shared" si="89"/>
        <v>556416.70026752562</v>
      </c>
      <c r="F294" s="17">
        <f>IF(time&lt;=30,1-(1-$F$3*time/30)^(1/12),1-(1-$F$3)^(1/12))</f>
        <v>2.5350486138366879E-3</v>
      </c>
      <c r="G294" s="16">
        <f t="shared" si="90"/>
        <v>139927.486747166</v>
      </c>
      <c r="H294" s="14">
        <f t="shared" si="91"/>
        <v>23230.65741889687</v>
      </c>
      <c r="I294" s="15">
        <f t="shared" si="92"/>
        <v>696344.18701469165</v>
      </c>
      <c r="J294" s="14">
        <f t="shared" si="93"/>
        <v>348459.86128345312</v>
      </c>
      <c r="K294" s="21">
        <f t="shared" si="94"/>
        <v>1044804.0482981447</v>
      </c>
      <c r="M294" s="33">
        <f t="shared" si="100"/>
        <v>0</v>
      </c>
      <c r="N294" s="30">
        <f>(I-Service_Fee)/12*M294</f>
        <v>0</v>
      </c>
      <c r="O294" s="35">
        <f t="shared" si="95"/>
        <v>0</v>
      </c>
      <c r="P294" s="33">
        <f t="shared" si="108"/>
        <v>0</v>
      </c>
      <c r="Q294" s="30">
        <f>(I-Service_Fee)/12*P294</f>
        <v>0</v>
      </c>
      <c r="R294" s="34">
        <f t="shared" si="96"/>
        <v>0</v>
      </c>
      <c r="S294" s="33">
        <f t="shared" si="101"/>
        <v>18253577.805352323</v>
      </c>
      <c r="T294" s="30">
        <f>(I-Service_Fee)/12*S294</f>
        <v>114084.861283452</v>
      </c>
      <c r="U294" s="35">
        <f t="shared" si="97"/>
        <v>696344.18701469165</v>
      </c>
      <c r="V294" s="34">
        <f t="shared" si="102"/>
        <v>37500000</v>
      </c>
      <c r="W294" s="30">
        <f>(I-Service_Fee)/12*V294</f>
        <v>234374.99999999997</v>
      </c>
      <c r="X294" s="35">
        <f t="shared" si="103"/>
        <v>0</v>
      </c>
      <c r="Y294" s="32"/>
      <c r="Z294" s="32">
        <f t="shared" si="109"/>
        <v>284</v>
      </c>
      <c r="AA294" s="32">
        <f t="shared" si="104"/>
        <v>0</v>
      </c>
      <c r="AB294" s="32">
        <f t="shared" si="105"/>
        <v>0</v>
      </c>
      <c r="AC294" s="32">
        <f t="shared" si="106"/>
        <v>810429.04829814367</v>
      </c>
      <c r="AD294" s="32">
        <f t="shared" si="107"/>
        <v>234374.99999999997</v>
      </c>
    </row>
    <row r="295" spans="1:30" ht="15.75" thickBot="1" x14ac:dyDescent="0.3">
      <c r="A295" s="7">
        <v>285</v>
      </c>
      <c r="B295" s="14">
        <f t="shared" si="98"/>
        <v>55057233.618337803</v>
      </c>
      <c r="C295" s="19">
        <f t="shared" si="99"/>
        <v>925754.42205093428</v>
      </c>
      <c r="D295" s="14">
        <f t="shared" si="88"/>
        <v>367048.22412225202</v>
      </c>
      <c r="E295" s="15">
        <f t="shared" si="89"/>
        <v>558706.1979286822</v>
      </c>
      <c r="F295" s="17">
        <f>IF(time&lt;=30,1-(1-$F$3*time/30)^(1/12),1-(1-$F$3)^(1/12))</f>
        <v>2.5350486138366879E-3</v>
      </c>
      <c r="G295" s="16">
        <f t="shared" si="90"/>
        <v>138156.41639324886</v>
      </c>
      <c r="H295" s="14">
        <f t="shared" si="91"/>
        <v>22940.514007640752</v>
      </c>
      <c r="I295" s="15">
        <f t="shared" si="92"/>
        <v>696862.61432193103</v>
      </c>
      <c r="J295" s="14">
        <f t="shared" si="93"/>
        <v>344107.71011461125</v>
      </c>
      <c r="K295" s="21">
        <f t="shared" si="94"/>
        <v>1040970.3244365423</v>
      </c>
      <c r="M295" s="33">
        <f t="shared" si="100"/>
        <v>0</v>
      </c>
      <c r="N295" s="30">
        <f>(I-Service_Fee)/12*M295</f>
        <v>0</v>
      </c>
      <c r="O295" s="35">
        <f t="shared" si="95"/>
        <v>0</v>
      </c>
      <c r="P295" s="33">
        <f t="shared" si="108"/>
        <v>0</v>
      </c>
      <c r="Q295" s="30">
        <f>(I-Service_Fee)/12*P295</f>
        <v>0</v>
      </c>
      <c r="R295" s="34">
        <f t="shared" si="96"/>
        <v>0</v>
      </c>
      <c r="S295" s="33">
        <f t="shared" si="101"/>
        <v>17557233.618337631</v>
      </c>
      <c r="T295" s="30">
        <f>(I-Service_Fee)/12*S295</f>
        <v>109732.71011461019</v>
      </c>
      <c r="U295" s="35">
        <f t="shared" si="97"/>
        <v>696862.61432193103</v>
      </c>
      <c r="V295" s="34">
        <f t="shared" si="102"/>
        <v>37500000</v>
      </c>
      <c r="W295" s="30">
        <f>(I-Service_Fee)/12*V295</f>
        <v>234374.99999999997</v>
      </c>
      <c r="X295" s="35">
        <f t="shared" si="103"/>
        <v>0</v>
      </c>
      <c r="Y295" s="32"/>
      <c r="Z295" s="32">
        <f t="shared" si="109"/>
        <v>285</v>
      </c>
      <c r="AA295" s="32">
        <f t="shared" si="104"/>
        <v>0</v>
      </c>
      <c r="AB295" s="32">
        <f t="shared" si="105"/>
        <v>0</v>
      </c>
      <c r="AC295" s="32">
        <f t="shared" si="106"/>
        <v>806595.32443654118</v>
      </c>
      <c r="AD295" s="32">
        <f t="shared" si="107"/>
        <v>234374.99999999997</v>
      </c>
    </row>
    <row r="296" spans="1:30" ht="15.75" thickBot="1" x14ac:dyDescent="0.3">
      <c r="A296" s="7">
        <v>286</v>
      </c>
      <c r="B296" s="14">
        <f t="shared" si="98"/>
        <v>54360371.00401587</v>
      </c>
      <c r="C296" s="19">
        <f t="shared" si="99"/>
        <v>923407.58958656073</v>
      </c>
      <c r="D296" s="14">
        <f t="shared" si="88"/>
        <v>362402.47336010583</v>
      </c>
      <c r="E296" s="15">
        <f t="shared" si="89"/>
        <v>561005.11622645496</v>
      </c>
      <c r="F296" s="17">
        <f>IF(time&lt;=30,1-(1-$F$3*time/30)^(1/12),1-(1-$F$3)^(1/12))</f>
        <v>2.5350486138366879E-3</v>
      </c>
      <c r="G296" s="16">
        <f t="shared" si="90"/>
        <v>136384.00791913335</v>
      </c>
      <c r="H296" s="14">
        <f t="shared" si="91"/>
        <v>22650.154585006614</v>
      </c>
      <c r="I296" s="15">
        <f t="shared" si="92"/>
        <v>697389.12414558837</v>
      </c>
      <c r="J296" s="14">
        <f t="shared" si="93"/>
        <v>339752.31877509924</v>
      </c>
      <c r="K296" s="21">
        <f t="shared" si="94"/>
        <v>1037141.4429206876</v>
      </c>
      <c r="M296" s="33">
        <f t="shared" si="100"/>
        <v>0</v>
      </c>
      <c r="N296" s="30">
        <f>(I-Service_Fee)/12*M296</f>
        <v>0</v>
      </c>
      <c r="O296" s="35">
        <f t="shared" si="95"/>
        <v>0</v>
      </c>
      <c r="P296" s="33">
        <f t="shared" si="108"/>
        <v>0</v>
      </c>
      <c r="Q296" s="30">
        <f>(I-Service_Fee)/12*P296</f>
        <v>0</v>
      </c>
      <c r="R296" s="34">
        <f t="shared" si="96"/>
        <v>0</v>
      </c>
      <c r="S296" s="33">
        <f t="shared" si="101"/>
        <v>16860371.004015699</v>
      </c>
      <c r="T296" s="30">
        <f>(I-Service_Fee)/12*S296</f>
        <v>105377.31877509812</v>
      </c>
      <c r="U296" s="35">
        <f t="shared" si="97"/>
        <v>697389.12414558837</v>
      </c>
      <c r="V296" s="34">
        <f t="shared" si="102"/>
        <v>37500000</v>
      </c>
      <c r="W296" s="30">
        <f>(I-Service_Fee)/12*V296</f>
        <v>234374.99999999997</v>
      </c>
      <c r="X296" s="35">
        <f t="shared" si="103"/>
        <v>0</v>
      </c>
      <c r="Y296" s="32"/>
      <c r="Z296" s="32">
        <f t="shared" si="109"/>
        <v>286</v>
      </c>
      <c r="AA296" s="32">
        <f t="shared" si="104"/>
        <v>0</v>
      </c>
      <c r="AB296" s="32">
        <f t="shared" si="105"/>
        <v>0</v>
      </c>
      <c r="AC296" s="32">
        <f t="shared" si="106"/>
        <v>802766.44292068644</v>
      </c>
      <c r="AD296" s="32">
        <f t="shared" si="107"/>
        <v>234374.99999999997</v>
      </c>
    </row>
    <row r="297" spans="1:30" ht="15.75" thickBot="1" x14ac:dyDescent="0.3">
      <c r="A297" s="7">
        <v>287</v>
      </c>
      <c r="B297" s="14">
        <f t="shared" si="98"/>
        <v>53662981.879870281</v>
      </c>
      <c r="C297" s="19">
        <f t="shared" si="99"/>
        <v>921066.70645657321</v>
      </c>
      <c r="D297" s="14">
        <f t="shared" si="88"/>
        <v>357753.21253246855</v>
      </c>
      <c r="E297" s="15">
        <f t="shared" si="89"/>
        <v>563313.49392410461</v>
      </c>
      <c r="F297" s="17">
        <f>IF(time&lt;=30,1-(1-$F$3*time/30)^(1/12),1-(1-$F$3)^(1/12))</f>
        <v>2.5350486138366879E-3</v>
      </c>
      <c r="G297" s="16">
        <f t="shared" si="90"/>
        <v>134610.24073698066</v>
      </c>
      <c r="H297" s="14">
        <f t="shared" si="91"/>
        <v>22359.575783279284</v>
      </c>
      <c r="I297" s="15">
        <f t="shared" si="92"/>
        <v>697923.7346610853</v>
      </c>
      <c r="J297" s="14">
        <f t="shared" si="93"/>
        <v>335393.63674918929</v>
      </c>
      <c r="K297" s="21">
        <f t="shared" si="94"/>
        <v>1033317.3714102746</v>
      </c>
      <c r="M297" s="33">
        <f t="shared" si="100"/>
        <v>0</v>
      </c>
      <c r="N297" s="30">
        <f>(I-Service_Fee)/12*M297</f>
        <v>0</v>
      </c>
      <c r="O297" s="35">
        <f t="shared" si="95"/>
        <v>0</v>
      </c>
      <c r="P297" s="33">
        <f t="shared" si="108"/>
        <v>0</v>
      </c>
      <c r="Q297" s="30">
        <f>(I-Service_Fee)/12*P297</f>
        <v>0</v>
      </c>
      <c r="R297" s="34">
        <f t="shared" si="96"/>
        <v>0</v>
      </c>
      <c r="S297" s="33">
        <f t="shared" si="101"/>
        <v>16162981.879870111</v>
      </c>
      <c r="T297" s="30">
        <f>(I-Service_Fee)/12*S297</f>
        <v>101018.63674918818</v>
      </c>
      <c r="U297" s="35">
        <f t="shared" si="97"/>
        <v>697923.7346610853</v>
      </c>
      <c r="V297" s="34">
        <f t="shared" si="102"/>
        <v>37500000</v>
      </c>
      <c r="W297" s="30">
        <f>(I-Service_Fee)/12*V297</f>
        <v>234374.99999999997</v>
      </c>
      <c r="X297" s="35">
        <f t="shared" si="103"/>
        <v>0</v>
      </c>
      <c r="Y297" s="32"/>
      <c r="Z297" s="32">
        <f t="shared" si="109"/>
        <v>287</v>
      </c>
      <c r="AA297" s="32">
        <f t="shared" si="104"/>
        <v>0</v>
      </c>
      <c r="AB297" s="32">
        <f t="shared" si="105"/>
        <v>0</v>
      </c>
      <c r="AC297" s="32">
        <f t="shared" si="106"/>
        <v>798942.37141027348</v>
      </c>
      <c r="AD297" s="32">
        <f t="shared" si="107"/>
        <v>234374.99999999997</v>
      </c>
    </row>
    <row r="298" spans="1:30" ht="15.75" thickBot="1" x14ac:dyDescent="0.3">
      <c r="A298" s="7">
        <v>288</v>
      </c>
      <c r="B298" s="14">
        <f t="shared" si="98"/>
        <v>52965058.145209193</v>
      </c>
      <c r="C298" s="19">
        <f t="shared" si="99"/>
        <v>918731.75757911906</v>
      </c>
      <c r="D298" s="14">
        <f t="shared" si="88"/>
        <v>353100.38763472799</v>
      </c>
      <c r="E298" s="15">
        <f t="shared" si="89"/>
        <v>565631.36994439107</v>
      </c>
      <c r="F298" s="17">
        <f>IF(time&lt;=30,1-(1-$F$3*time/30)^(1/12),1-(1-$F$3)^(1/12))</f>
        <v>2.5350486138366879E-3</v>
      </c>
      <c r="G298" s="16">
        <f t="shared" si="90"/>
        <v>132835.09421247206</v>
      </c>
      <c r="H298" s="14">
        <f t="shared" si="91"/>
        <v>22068.774227170496</v>
      </c>
      <c r="I298" s="15">
        <f t="shared" si="92"/>
        <v>698466.46415686316</v>
      </c>
      <c r="J298" s="14">
        <f t="shared" si="93"/>
        <v>331031.61340755748</v>
      </c>
      <c r="K298" s="21">
        <f t="shared" si="94"/>
        <v>1029498.0775644206</v>
      </c>
      <c r="M298" s="33">
        <f t="shared" si="100"/>
        <v>0</v>
      </c>
      <c r="N298" s="30">
        <f>(I-Service_Fee)/12*M298</f>
        <v>0</v>
      </c>
      <c r="O298" s="35">
        <f t="shared" si="95"/>
        <v>0</v>
      </c>
      <c r="P298" s="33">
        <f t="shared" si="108"/>
        <v>0</v>
      </c>
      <c r="Q298" s="30">
        <f>(I-Service_Fee)/12*P298</f>
        <v>0</v>
      </c>
      <c r="R298" s="34">
        <f t="shared" si="96"/>
        <v>0</v>
      </c>
      <c r="S298" s="33">
        <f t="shared" si="101"/>
        <v>15465058.145209026</v>
      </c>
      <c r="T298" s="30">
        <f>(I-Service_Fee)/12*S298</f>
        <v>96656.613407556404</v>
      </c>
      <c r="U298" s="35">
        <f t="shared" si="97"/>
        <v>698466.46415686316</v>
      </c>
      <c r="V298" s="34">
        <f t="shared" si="102"/>
        <v>37500000</v>
      </c>
      <c r="W298" s="30">
        <f>(I-Service_Fee)/12*V298</f>
        <v>234374.99999999997</v>
      </c>
      <c r="X298" s="35">
        <f t="shared" si="103"/>
        <v>0</v>
      </c>
      <c r="Y298" s="32"/>
      <c r="Z298" s="32">
        <f t="shared" si="109"/>
        <v>288</v>
      </c>
      <c r="AA298" s="32">
        <f t="shared" si="104"/>
        <v>0</v>
      </c>
      <c r="AB298" s="32">
        <f t="shared" si="105"/>
        <v>0</v>
      </c>
      <c r="AC298" s="32">
        <f t="shared" si="106"/>
        <v>795123.0775644196</v>
      </c>
      <c r="AD298" s="32">
        <f t="shared" si="107"/>
        <v>234374.99999999997</v>
      </c>
    </row>
    <row r="299" spans="1:30" ht="15.75" thickBot="1" x14ac:dyDescent="0.3">
      <c r="A299" s="7">
        <v>289</v>
      </c>
      <c r="B299" s="14">
        <f t="shared" si="98"/>
        <v>52266591.681052327</v>
      </c>
      <c r="C299" s="19">
        <f t="shared" si="99"/>
        <v>916402.72791058046</v>
      </c>
      <c r="D299" s="14">
        <f t="shared" si="88"/>
        <v>348443.94454034889</v>
      </c>
      <c r="E299" s="15">
        <f t="shared" si="89"/>
        <v>567958.78337023151</v>
      </c>
      <c r="F299" s="17">
        <f>IF(time&lt;=30,1-(1-$F$3*time/30)^(1/12),1-(1-$F$3)^(1/12))</f>
        <v>2.5350486138366879E-3</v>
      </c>
      <c r="G299" s="16">
        <f t="shared" si="90"/>
        <v>131058.54766452078</v>
      </c>
      <c r="H299" s="14">
        <f t="shared" si="91"/>
        <v>21777.746533771806</v>
      </c>
      <c r="I299" s="15">
        <f t="shared" si="92"/>
        <v>699017.33103475231</v>
      </c>
      <c r="J299" s="14">
        <f t="shared" si="93"/>
        <v>326666.19800657709</v>
      </c>
      <c r="K299" s="21">
        <f t="shared" si="94"/>
        <v>1025683.5290413294</v>
      </c>
      <c r="M299" s="33">
        <f t="shared" si="100"/>
        <v>0</v>
      </c>
      <c r="N299" s="30">
        <f>(I-Service_Fee)/12*M299</f>
        <v>0</v>
      </c>
      <c r="O299" s="35">
        <f t="shared" si="95"/>
        <v>0</v>
      </c>
      <c r="P299" s="33">
        <f t="shared" si="108"/>
        <v>0</v>
      </c>
      <c r="Q299" s="30">
        <f>(I-Service_Fee)/12*P299</f>
        <v>0</v>
      </c>
      <c r="R299" s="34">
        <f t="shared" si="96"/>
        <v>0</v>
      </c>
      <c r="S299" s="33">
        <f t="shared" si="101"/>
        <v>14766591.681052163</v>
      </c>
      <c r="T299" s="30">
        <f>(I-Service_Fee)/12*S299</f>
        <v>92291.198006576014</v>
      </c>
      <c r="U299" s="35">
        <f t="shared" si="97"/>
        <v>699017.33103475231</v>
      </c>
      <c r="V299" s="34">
        <f t="shared" si="102"/>
        <v>37500000</v>
      </c>
      <c r="W299" s="30">
        <f>(I-Service_Fee)/12*V299</f>
        <v>234374.99999999997</v>
      </c>
      <c r="X299" s="35">
        <f t="shared" si="103"/>
        <v>0</v>
      </c>
      <c r="Y299" s="32"/>
      <c r="Z299" s="32">
        <f t="shared" si="109"/>
        <v>289</v>
      </c>
      <c r="AA299" s="32">
        <f t="shared" si="104"/>
        <v>0</v>
      </c>
      <c r="AB299" s="32">
        <f t="shared" si="105"/>
        <v>0</v>
      </c>
      <c r="AC299" s="32">
        <f t="shared" si="106"/>
        <v>791308.52904132835</v>
      </c>
      <c r="AD299" s="32">
        <f t="shared" si="107"/>
        <v>234374.99999999997</v>
      </c>
    </row>
    <row r="300" spans="1:30" ht="15.75" thickBot="1" x14ac:dyDescent="0.3">
      <c r="A300" s="7">
        <v>290</v>
      </c>
      <c r="B300" s="14">
        <f t="shared" si="98"/>
        <v>51567574.350017577</v>
      </c>
      <c r="C300" s="19">
        <f t="shared" si="99"/>
        <v>914079.60244547471</v>
      </c>
      <c r="D300" s="14">
        <f t="shared" si="88"/>
        <v>343783.8290001172</v>
      </c>
      <c r="E300" s="15">
        <f t="shared" si="89"/>
        <v>570295.77344535757</v>
      </c>
      <c r="F300" s="17">
        <f>IF(time&lt;=30,1-(1-$F$3*time/30)^(1/12),1-(1-$F$3)^(1/12))</f>
        <v>2.5350486138366879E-3</v>
      </c>
      <c r="G300" s="16">
        <f t="shared" si="90"/>
        <v>129280.58036498282</v>
      </c>
      <c r="H300" s="14">
        <f t="shared" si="91"/>
        <v>21486.489312507325</v>
      </c>
      <c r="I300" s="15">
        <f t="shared" si="92"/>
        <v>699576.3538103404</v>
      </c>
      <c r="J300" s="14">
        <f t="shared" si="93"/>
        <v>322297.33968760987</v>
      </c>
      <c r="K300" s="21">
        <f t="shared" si="94"/>
        <v>1021873.6934979502</v>
      </c>
      <c r="M300" s="33">
        <f t="shared" si="100"/>
        <v>0</v>
      </c>
      <c r="N300" s="30">
        <f>(I-Service_Fee)/12*M300</f>
        <v>0</v>
      </c>
      <c r="O300" s="35">
        <f t="shared" si="95"/>
        <v>0</v>
      </c>
      <c r="P300" s="33">
        <f t="shared" si="108"/>
        <v>0</v>
      </c>
      <c r="Q300" s="30">
        <f>(I-Service_Fee)/12*P300</f>
        <v>0</v>
      </c>
      <c r="R300" s="34">
        <f t="shared" si="96"/>
        <v>0</v>
      </c>
      <c r="S300" s="33">
        <f t="shared" si="101"/>
        <v>14067574.350017412</v>
      </c>
      <c r="T300" s="30">
        <f>(I-Service_Fee)/12*S300</f>
        <v>87922.339687608808</v>
      </c>
      <c r="U300" s="35">
        <f t="shared" si="97"/>
        <v>699576.3538103404</v>
      </c>
      <c r="V300" s="34">
        <f t="shared" si="102"/>
        <v>37500000</v>
      </c>
      <c r="W300" s="30">
        <f>(I-Service_Fee)/12*V300</f>
        <v>234374.99999999997</v>
      </c>
      <c r="X300" s="35">
        <f t="shared" si="103"/>
        <v>0</v>
      </c>
      <c r="Y300" s="32"/>
      <c r="Z300" s="32">
        <f t="shared" si="109"/>
        <v>290</v>
      </c>
      <c r="AA300" s="32">
        <f t="shared" si="104"/>
        <v>0</v>
      </c>
      <c r="AB300" s="32">
        <f t="shared" si="105"/>
        <v>0</v>
      </c>
      <c r="AC300" s="32">
        <f t="shared" si="106"/>
        <v>787498.69349794916</v>
      </c>
      <c r="AD300" s="32">
        <f t="shared" si="107"/>
        <v>234374.99999999997</v>
      </c>
    </row>
    <row r="301" spans="1:30" ht="15.75" thickBot="1" x14ac:dyDescent="0.3">
      <c r="A301" s="7">
        <v>291</v>
      </c>
      <c r="B301" s="14">
        <f t="shared" si="98"/>
        <v>50867997.996207237</v>
      </c>
      <c r="C301" s="19">
        <f t="shared" si="99"/>
        <v>911762.36621635885</v>
      </c>
      <c r="D301" s="14">
        <f t="shared" si="88"/>
        <v>339119.98664138158</v>
      </c>
      <c r="E301" s="15">
        <f t="shared" si="89"/>
        <v>572642.37957497733</v>
      </c>
      <c r="F301" s="17">
        <f>IF(time&lt;=30,1-(1-$F$3*time/30)^(1/12),1-(1-$F$3)^(1/12))</f>
        <v>2.5350486138366879E-3</v>
      </c>
      <c r="G301" s="16">
        <f t="shared" si="90"/>
        <v>127501.17153836689</v>
      </c>
      <c r="H301" s="14">
        <f t="shared" si="91"/>
        <v>21194.999165086349</v>
      </c>
      <c r="I301" s="15">
        <f t="shared" si="92"/>
        <v>700143.55111334426</v>
      </c>
      <c r="J301" s="14">
        <f t="shared" si="93"/>
        <v>317924.98747629521</v>
      </c>
      <c r="K301" s="21">
        <f t="shared" si="94"/>
        <v>1018068.5385896395</v>
      </c>
      <c r="M301" s="33">
        <f t="shared" si="100"/>
        <v>0</v>
      </c>
      <c r="N301" s="30">
        <f>(I-Service_Fee)/12*M301</f>
        <v>0</v>
      </c>
      <c r="O301" s="35">
        <f t="shared" si="95"/>
        <v>0</v>
      </c>
      <c r="P301" s="33">
        <f t="shared" si="108"/>
        <v>0</v>
      </c>
      <c r="Q301" s="30">
        <f>(I-Service_Fee)/12*P301</f>
        <v>0</v>
      </c>
      <c r="R301" s="34">
        <f t="shared" si="96"/>
        <v>0</v>
      </c>
      <c r="S301" s="33">
        <f t="shared" si="101"/>
        <v>13367997.996207071</v>
      </c>
      <c r="T301" s="30">
        <f>(I-Service_Fee)/12*S301</f>
        <v>83549.987476294191</v>
      </c>
      <c r="U301" s="35">
        <f t="shared" si="97"/>
        <v>700143.55111334426</v>
      </c>
      <c r="V301" s="34">
        <f t="shared" si="102"/>
        <v>37500000</v>
      </c>
      <c r="W301" s="30">
        <f>(I-Service_Fee)/12*V301</f>
        <v>234374.99999999997</v>
      </c>
      <c r="X301" s="35">
        <f t="shared" si="103"/>
        <v>0</v>
      </c>
      <c r="Y301" s="32"/>
      <c r="Z301" s="32">
        <f t="shared" si="109"/>
        <v>291</v>
      </c>
      <c r="AA301" s="32">
        <f t="shared" si="104"/>
        <v>0</v>
      </c>
      <c r="AB301" s="32">
        <f t="shared" si="105"/>
        <v>0</v>
      </c>
      <c r="AC301" s="32">
        <f t="shared" si="106"/>
        <v>783693.53858963843</v>
      </c>
      <c r="AD301" s="32">
        <f t="shared" si="107"/>
        <v>234374.99999999997</v>
      </c>
    </row>
    <row r="302" spans="1:30" ht="15.75" thickBot="1" x14ac:dyDescent="0.3">
      <c r="A302" s="7">
        <v>292</v>
      </c>
      <c r="B302" s="14">
        <f t="shared" si="98"/>
        <v>50167854.445093893</v>
      </c>
      <c r="C302" s="19">
        <f t="shared" si="99"/>
        <v>909451.00429373374</v>
      </c>
      <c r="D302" s="14">
        <f t="shared" si="88"/>
        <v>334452.36296729266</v>
      </c>
      <c r="E302" s="15">
        <f t="shared" si="89"/>
        <v>574998.64132644108</v>
      </c>
      <c r="F302" s="17">
        <f>IF(time&lt;=30,1-(1-$F$3*time/30)^(1/12),1-(1-$F$3)^(1/12))</f>
        <v>2.5350486138366879E-3</v>
      </c>
      <c r="G302" s="16">
        <f t="shared" si="90"/>
        <v>125720.30036154341</v>
      </c>
      <c r="H302" s="14">
        <f t="shared" si="91"/>
        <v>20903.272685455788</v>
      </c>
      <c r="I302" s="15">
        <f t="shared" si="92"/>
        <v>700718.94168798451</v>
      </c>
      <c r="J302" s="14">
        <f t="shared" si="93"/>
        <v>313549.09028183686</v>
      </c>
      <c r="K302" s="21">
        <f t="shared" si="94"/>
        <v>1014268.0319698213</v>
      </c>
      <c r="M302" s="33">
        <f t="shared" si="100"/>
        <v>0</v>
      </c>
      <c r="N302" s="30">
        <f>(I-Service_Fee)/12*M302</f>
        <v>0</v>
      </c>
      <c r="O302" s="35">
        <f t="shared" si="95"/>
        <v>0</v>
      </c>
      <c r="P302" s="33">
        <f t="shared" si="108"/>
        <v>0</v>
      </c>
      <c r="Q302" s="30">
        <f>(I-Service_Fee)/12*P302</f>
        <v>0</v>
      </c>
      <c r="R302" s="34">
        <f t="shared" si="96"/>
        <v>0</v>
      </c>
      <c r="S302" s="33">
        <f t="shared" si="101"/>
        <v>12667854.445093727</v>
      </c>
      <c r="T302" s="30">
        <f>(I-Service_Fee)/12*S302</f>
        <v>79174.090281835786</v>
      </c>
      <c r="U302" s="35">
        <f t="shared" si="97"/>
        <v>700718.94168798451</v>
      </c>
      <c r="V302" s="34">
        <f t="shared" si="102"/>
        <v>37500000</v>
      </c>
      <c r="W302" s="30">
        <f>(I-Service_Fee)/12*V302</f>
        <v>234374.99999999997</v>
      </c>
      <c r="X302" s="35">
        <f t="shared" si="103"/>
        <v>0</v>
      </c>
      <c r="Y302" s="32"/>
      <c r="Z302" s="32">
        <f t="shared" si="109"/>
        <v>292</v>
      </c>
      <c r="AA302" s="32">
        <f t="shared" si="104"/>
        <v>0</v>
      </c>
      <c r="AB302" s="32">
        <f t="shared" si="105"/>
        <v>0</v>
      </c>
      <c r="AC302" s="32">
        <f t="shared" si="106"/>
        <v>779893.03196982027</v>
      </c>
      <c r="AD302" s="32">
        <f t="shared" si="107"/>
        <v>234374.99999999997</v>
      </c>
    </row>
    <row r="303" spans="1:30" ht="15.75" thickBot="1" x14ac:dyDescent="0.3">
      <c r="A303" s="7">
        <v>293</v>
      </c>
      <c r="B303" s="14">
        <f t="shared" si="98"/>
        <v>49467135.503405906</v>
      </c>
      <c r="C303" s="19">
        <f t="shared" si="99"/>
        <v>907145.50178594631</v>
      </c>
      <c r="D303" s="14">
        <f t="shared" si="88"/>
        <v>329780.90335603937</v>
      </c>
      <c r="E303" s="15">
        <f t="shared" si="89"/>
        <v>577364.59842990688</v>
      </c>
      <c r="F303" s="17">
        <f>IF(time&lt;=30,1-(1-$F$3*time/30)^(1/12),1-(1-$F$3)^(1/12))</f>
        <v>2.5350486138366879E-3</v>
      </c>
      <c r="G303" s="16">
        <f t="shared" si="90"/>
        <v>123937.94596345266</v>
      </c>
      <c r="H303" s="14">
        <f t="shared" si="91"/>
        <v>20611.306459752461</v>
      </c>
      <c r="I303" s="15">
        <f t="shared" si="92"/>
        <v>701302.54439335957</v>
      </c>
      <c r="J303" s="14">
        <f t="shared" si="93"/>
        <v>309169.59689628694</v>
      </c>
      <c r="K303" s="21">
        <f t="shared" si="94"/>
        <v>1010472.1412896465</v>
      </c>
      <c r="M303" s="33">
        <f t="shared" si="100"/>
        <v>0</v>
      </c>
      <c r="N303" s="30">
        <f>(I-Service_Fee)/12*M303</f>
        <v>0</v>
      </c>
      <c r="O303" s="35">
        <f t="shared" si="95"/>
        <v>0</v>
      </c>
      <c r="P303" s="33">
        <f t="shared" si="108"/>
        <v>0</v>
      </c>
      <c r="Q303" s="30">
        <f>(I-Service_Fee)/12*P303</f>
        <v>0</v>
      </c>
      <c r="R303" s="34">
        <f t="shared" si="96"/>
        <v>0</v>
      </c>
      <c r="S303" s="33">
        <f t="shared" si="101"/>
        <v>11967135.503405742</v>
      </c>
      <c r="T303" s="30">
        <f>(I-Service_Fee)/12*S303</f>
        <v>74794.59689628589</v>
      </c>
      <c r="U303" s="35">
        <f t="shared" si="97"/>
        <v>701302.54439335957</v>
      </c>
      <c r="V303" s="34">
        <f t="shared" si="102"/>
        <v>37500000</v>
      </c>
      <c r="W303" s="30">
        <f>(I-Service_Fee)/12*V303</f>
        <v>234374.99999999997</v>
      </c>
      <c r="X303" s="35">
        <f t="shared" si="103"/>
        <v>0</v>
      </c>
      <c r="Y303" s="32"/>
      <c r="Z303" s="32">
        <f t="shared" si="109"/>
        <v>293</v>
      </c>
      <c r="AA303" s="32">
        <f t="shared" si="104"/>
        <v>0</v>
      </c>
      <c r="AB303" s="32">
        <f t="shared" si="105"/>
        <v>0</v>
      </c>
      <c r="AC303" s="32">
        <f t="shared" si="106"/>
        <v>776097.14128964546</v>
      </c>
      <c r="AD303" s="32">
        <f t="shared" si="107"/>
        <v>234374.99999999997</v>
      </c>
    </row>
    <row r="304" spans="1:30" ht="15.75" thickBot="1" x14ac:dyDescent="0.3">
      <c r="A304" s="7">
        <v>294</v>
      </c>
      <c r="B304" s="14">
        <f t="shared" si="98"/>
        <v>48765832.959012546</v>
      </c>
      <c r="C304" s="19">
        <f t="shared" si="99"/>
        <v>904845.84383909567</v>
      </c>
      <c r="D304" s="14">
        <f t="shared" si="88"/>
        <v>325105.55306008365</v>
      </c>
      <c r="E304" s="15">
        <f t="shared" si="89"/>
        <v>579740.29077901202</v>
      </c>
      <c r="F304" s="17">
        <f>IF(time&lt;=30,1-(1-$F$3*time/30)^(1/12),1-(1-$F$3)^(1/12))</f>
        <v>2.5350486138366879E-3</v>
      </c>
      <c r="G304" s="16">
        <f t="shared" si="90"/>
        <v>122154.08742481162</v>
      </c>
      <c r="H304" s="14">
        <f t="shared" si="91"/>
        <v>20319.097066255228</v>
      </c>
      <c r="I304" s="15">
        <f t="shared" si="92"/>
        <v>701894.3782038237</v>
      </c>
      <c r="J304" s="14">
        <f t="shared" si="93"/>
        <v>304786.45599382842</v>
      </c>
      <c r="K304" s="21">
        <f t="shared" si="94"/>
        <v>1006680.8341976521</v>
      </c>
      <c r="M304" s="33">
        <f t="shared" si="100"/>
        <v>0</v>
      </c>
      <c r="N304" s="30">
        <f>(I-Service_Fee)/12*M304</f>
        <v>0</v>
      </c>
      <c r="O304" s="35">
        <f t="shared" si="95"/>
        <v>0</v>
      </c>
      <c r="P304" s="33">
        <f t="shared" si="108"/>
        <v>0</v>
      </c>
      <c r="Q304" s="30">
        <f>(I-Service_Fee)/12*P304</f>
        <v>0</v>
      </c>
      <c r="R304" s="34">
        <f t="shared" si="96"/>
        <v>0</v>
      </c>
      <c r="S304" s="33">
        <f t="shared" si="101"/>
        <v>11265832.959012384</v>
      </c>
      <c r="T304" s="30">
        <f>(I-Service_Fee)/12*S304</f>
        <v>70411.455993827389</v>
      </c>
      <c r="U304" s="35">
        <f t="shared" si="97"/>
        <v>701894.3782038237</v>
      </c>
      <c r="V304" s="34">
        <f t="shared" si="102"/>
        <v>37500000</v>
      </c>
      <c r="W304" s="30">
        <f>(I-Service_Fee)/12*V304</f>
        <v>234374.99999999997</v>
      </c>
      <c r="X304" s="35">
        <f t="shared" si="103"/>
        <v>0</v>
      </c>
      <c r="Y304" s="32"/>
      <c r="Z304" s="32">
        <f t="shared" si="109"/>
        <v>294</v>
      </c>
      <c r="AA304" s="32">
        <f t="shared" si="104"/>
        <v>0</v>
      </c>
      <c r="AB304" s="32">
        <f t="shared" si="105"/>
        <v>0</v>
      </c>
      <c r="AC304" s="32">
        <f t="shared" si="106"/>
        <v>772305.83419765113</v>
      </c>
      <c r="AD304" s="32">
        <f t="shared" si="107"/>
        <v>234374.99999999997</v>
      </c>
    </row>
    <row r="305" spans="1:30" ht="15.75" thickBot="1" x14ac:dyDescent="0.3">
      <c r="A305" s="7">
        <v>295</v>
      </c>
      <c r="B305" s="14">
        <f t="shared" si="98"/>
        <v>48063938.580808721</v>
      </c>
      <c r="C305" s="19">
        <f t="shared" si="99"/>
        <v>902552.01563693548</v>
      </c>
      <c r="D305" s="14">
        <f t="shared" si="88"/>
        <v>320426.25720539148</v>
      </c>
      <c r="E305" s="15">
        <f t="shared" si="89"/>
        <v>582125.75843154406</v>
      </c>
      <c r="F305" s="17">
        <f>IF(time&lt;=30,1-(1-$F$3*time/30)^(1/12),1-(1-$F$3)^(1/12))</f>
        <v>2.5350486138366879E-3</v>
      </c>
      <c r="G305" s="16">
        <f t="shared" si="90"/>
        <v>120368.70377782034</v>
      </c>
      <c r="H305" s="14">
        <f t="shared" si="91"/>
        <v>20026.641075336967</v>
      </c>
      <c r="I305" s="15">
        <f t="shared" si="92"/>
        <v>702494.4622093644</v>
      </c>
      <c r="J305" s="14">
        <f t="shared" si="93"/>
        <v>300399.61613005452</v>
      </c>
      <c r="K305" s="21">
        <f t="shared" si="94"/>
        <v>1002894.0783394189</v>
      </c>
      <c r="M305" s="33">
        <f t="shared" si="100"/>
        <v>0</v>
      </c>
      <c r="N305" s="30">
        <f>(I-Service_Fee)/12*M305</f>
        <v>0</v>
      </c>
      <c r="O305" s="35">
        <f t="shared" si="95"/>
        <v>0</v>
      </c>
      <c r="P305" s="33">
        <f t="shared" si="108"/>
        <v>0</v>
      </c>
      <c r="Q305" s="30">
        <f>(I-Service_Fee)/12*P305</f>
        <v>0</v>
      </c>
      <c r="R305" s="34">
        <f t="shared" si="96"/>
        <v>0</v>
      </c>
      <c r="S305" s="33">
        <f t="shared" si="101"/>
        <v>10563938.580808559</v>
      </c>
      <c r="T305" s="30">
        <f>(I-Service_Fee)/12*S305</f>
        <v>66024.616130053488</v>
      </c>
      <c r="U305" s="35">
        <f t="shared" si="97"/>
        <v>702494.4622093644</v>
      </c>
      <c r="V305" s="34">
        <f t="shared" si="102"/>
        <v>37500000</v>
      </c>
      <c r="W305" s="30">
        <f>(I-Service_Fee)/12*V305</f>
        <v>234374.99999999997</v>
      </c>
      <c r="X305" s="35">
        <f t="shared" si="103"/>
        <v>0</v>
      </c>
      <c r="Y305" s="32"/>
      <c r="Z305" s="32">
        <f t="shared" si="109"/>
        <v>295</v>
      </c>
      <c r="AA305" s="32">
        <f t="shared" si="104"/>
        <v>0</v>
      </c>
      <c r="AB305" s="32">
        <f t="shared" si="105"/>
        <v>0</v>
      </c>
      <c r="AC305" s="32">
        <f t="shared" si="106"/>
        <v>768519.07833941793</v>
      </c>
      <c r="AD305" s="32">
        <f t="shared" si="107"/>
        <v>234374.99999999997</v>
      </c>
    </row>
    <row r="306" spans="1:30" ht="15.75" thickBot="1" x14ac:dyDescent="0.3">
      <c r="A306" s="7">
        <v>296</v>
      </c>
      <c r="B306" s="14">
        <f t="shared" si="98"/>
        <v>47361444.118599355</v>
      </c>
      <c r="C306" s="19">
        <f t="shared" si="99"/>
        <v>900264.00240077963</v>
      </c>
      <c r="D306" s="14">
        <f t="shared" si="88"/>
        <v>315742.96079066239</v>
      </c>
      <c r="E306" s="15">
        <f t="shared" si="89"/>
        <v>584521.0416101173</v>
      </c>
      <c r="F306" s="17">
        <f>IF(time&lt;=30,1-(1-$F$3*time/30)^(1/12),1-(1-$F$3)^(1/12))</f>
        <v>2.5350486138366879E-3</v>
      </c>
      <c r="G306" s="16">
        <f t="shared" si="90"/>
        <v>118581.77400586696</v>
      </c>
      <c r="H306" s="14">
        <f t="shared" si="91"/>
        <v>19733.935049416399</v>
      </c>
      <c r="I306" s="15">
        <f t="shared" si="92"/>
        <v>703102.81561598426</v>
      </c>
      <c r="J306" s="14">
        <f t="shared" si="93"/>
        <v>296009.02574124601</v>
      </c>
      <c r="K306" s="21">
        <f t="shared" si="94"/>
        <v>999111.84135723021</v>
      </c>
      <c r="M306" s="33">
        <f t="shared" si="100"/>
        <v>0</v>
      </c>
      <c r="N306" s="30">
        <f>(I-Service_Fee)/12*M306</f>
        <v>0</v>
      </c>
      <c r="O306" s="35">
        <f t="shared" si="95"/>
        <v>0</v>
      </c>
      <c r="P306" s="33">
        <f t="shared" si="108"/>
        <v>0</v>
      </c>
      <c r="Q306" s="30">
        <f>(I-Service_Fee)/12*P306</f>
        <v>0</v>
      </c>
      <c r="R306" s="34">
        <f t="shared" si="96"/>
        <v>0</v>
      </c>
      <c r="S306" s="33">
        <f t="shared" si="101"/>
        <v>9861444.118599195</v>
      </c>
      <c r="T306" s="30">
        <f>(I-Service_Fee)/12*S306</f>
        <v>61634.025741244965</v>
      </c>
      <c r="U306" s="35">
        <f t="shared" si="97"/>
        <v>703102.81561598426</v>
      </c>
      <c r="V306" s="34">
        <f t="shared" si="102"/>
        <v>37500000</v>
      </c>
      <c r="W306" s="30">
        <f>(I-Service_Fee)/12*V306</f>
        <v>234374.99999999997</v>
      </c>
      <c r="X306" s="35">
        <f t="shared" si="103"/>
        <v>0</v>
      </c>
      <c r="Y306" s="32"/>
      <c r="Z306" s="32">
        <f t="shared" si="109"/>
        <v>296</v>
      </c>
      <c r="AA306" s="32">
        <f t="shared" si="104"/>
        <v>0</v>
      </c>
      <c r="AB306" s="32">
        <f t="shared" si="105"/>
        <v>0</v>
      </c>
      <c r="AC306" s="32">
        <f t="shared" si="106"/>
        <v>764736.84135722928</v>
      </c>
      <c r="AD306" s="32">
        <f t="shared" si="107"/>
        <v>234374.99999999997</v>
      </c>
    </row>
    <row r="307" spans="1:30" ht="15.75" thickBot="1" x14ac:dyDescent="0.3">
      <c r="A307" s="7">
        <v>297</v>
      </c>
      <c r="B307" s="14">
        <f t="shared" si="98"/>
        <v>46658341.302983373</v>
      </c>
      <c r="C307" s="19">
        <f t="shared" si="99"/>
        <v>897981.78938940633</v>
      </c>
      <c r="D307" s="14">
        <f t="shared" si="88"/>
        <v>311055.60868655582</v>
      </c>
      <c r="E307" s="15">
        <f t="shared" si="89"/>
        <v>586926.18070285046</v>
      </c>
      <c r="F307" s="17">
        <f>IF(time&lt;=30,1-(1-$F$3*time/30)^(1/12),1-(1-$F$3)^(1/12))</f>
        <v>2.5350486138366879E-3</v>
      </c>
      <c r="G307" s="16">
        <f t="shared" si="90"/>
        <v>116793.27704323186</v>
      </c>
      <c r="H307" s="14">
        <f t="shared" si="91"/>
        <v>19440.975542909739</v>
      </c>
      <c r="I307" s="15">
        <f t="shared" si="92"/>
        <v>703719.45774608233</v>
      </c>
      <c r="J307" s="14">
        <f t="shared" si="93"/>
        <v>291614.63314364606</v>
      </c>
      <c r="K307" s="21">
        <f t="shared" si="94"/>
        <v>995334.0908897284</v>
      </c>
      <c r="M307" s="33">
        <f t="shared" si="100"/>
        <v>0</v>
      </c>
      <c r="N307" s="30">
        <f>(I-Service_Fee)/12*M307</f>
        <v>0</v>
      </c>
      <c r="O307" s="35">
        <f t="shared" si="95"/>
        <v>0</v>
      </c>
      <c r="P307" s="33">
        <f t="shared" si="108"/>
        <v>0</v>
      </c>
      <c r="Q307" s="30">
        <f>(I-Service_Fee)/12*P307</f>
        <v>0</v>
      </c>
      <c r="R307" s="34">
        <f t="shared" si="96"/>
        <v>0</v>
      </c>
      <c r="S307" s="33">
        <f t="shared" si="101"/>
        <v>9158341.3029832114</v>
      </c>
      <c r="T307" s="30">
        <f>(I-Service_Fee)/12*S307</f>
        <v>57239.633143645064</v>
      </c>
      <c r="U307" s="35">
        <f t="shared" si="97"/>
        <v>703719.45774608233</v>
      </c>
      <c r="V307" s="34">
        <f t="shared" si="102"/>
        <v>37500000</v>
      </c>
      <c r="W307" s="30">
        <f>(I-Service_Fee)/12*V307</f>
        <v>234374.99999999997</v>
      </c>
      <c r="X307" s="35">
        <f t="shared" si="103"/>
        <v>0</v>
      </c>
      <c r="Y307" s="32"/>
      <c r="Z307" s="32">
        <f t="shared" si="109"/>
        <v>297</v>
      </c>
      <c r="AA307" s="32">
        <f t="shared" si="104"/>
        <v>0</v>
      </c>
      <c r="AB307" s="32">
        <f t="shared" si="105"/>
        <v>0</v>
      </c>
      <c r="AC307" s="32">
        <f t="shared" si="106"/>
        <v>760959.09088972735</v>
      </c>
      <c r="AD307" s="32">
        <f t="shared" si="107"/>
        <v>234374.99999999997</v>
      </c>
    </row>
    <row r="308" spans="1:30" ht="15.75" thickBot="1" x14ac:dyDescent="0.3">
      <c r="A308" s="7">
        <v>298</v>
      </c>
      <c r="B308" s="14">
        <f t="shared" si="98"/>
        <v>45954621.845237292</v>
      </c>
      <c r="C308" s="19">
        <f t="shared" si="99"/>
        <v>895705.36189896427</v>
      </c>
      <c r="D308" s="14">
        <f t="shared" si="88"/>
        <v>306364.14563491533</v>
      </c>
      <c r="E308" s="15">
        <f t="shared" si="89"/>
        <v>589341.21626404894</v>
      </c>
      <c r="F308" s="17">
        <f>IF(time&lt;=30,1-(1-$F$3*time/30)^(1/12),1-(1-$F$3)^(1/12))</f>
        <v>2.5350486138366879E-3</v>
      </c>
      <c r="G308" s="16">
        <f t="shared" si="90"/>
        <v>115003.19177479098</v>
      </c>
      <c r="H308" s="14">
        <f t="shared" si="91"/>
        <v>19147.759102182205</v>
      </c>
      <c r="I308" s="15">
        <f t="shared" si="92"/>
        <v>704344.40803883993</v>
      </c>
      <c r="J308" s="14">
        <f t="shared" si="93"/>
        <v>287216.3865327331</v>
      </c>
      <c r="K308" s="21">
        <f t="shared" si="94"/>
        <v>991560.79457157303</v>
      </c>
      <c r="M308" s="33">
        <f t="shared" si="100"/>
        <v>0</v>
      </c>
      <c r="N308" s="30">
        <f>(I-Service_Fee)/12*M308</f>
        <v>0</v>
      </c>
      <c r="O308" s="35">
        <f t="shared" si="95"/>
        <v>0</v>
      </c>
      <c r="P308" s="33">
        <f t="shared" si="108"/>
        <v>0</v>
      </c>
      <c r="Q308" s="30">
        <f>(I-Service_Fee)/12*P308</f>
        <v>0</v>
      </c>
      <c r="R308" s="34">
        <f t="shared" si="96"/>
        <v>0</v>
      </c>
      <c r="S308" s="33">
        <f t="shared" si="101"/>
        <v>8454621.8452371284</v>
      </c>
      <c r="T308" s="30">
        <f>(I-Service_Fee)/12*S308</f>
        <v>52841.386532732045</v>
      </c>
      <c r="U308" s="35">
        <f t="shared" si="97"/>
        <v>704344.40803883993</v>
      </c>
      <c r="V308" s="34">
        <f t="shared" si="102"/>
        <v>37500000</v>
      </c>
      <c r="W308" s="30">
        <f>(I-Service_Fee)/12*V308</f>
        <v>234374.99999999997</v>
      </c>
      <c r="X308" s="35">
        <f t="shared" si="103"/>
        <v>0</v>
      </c>
      <c r="Y308" s="32"/>
      <c r="Z308" s="32">
        <f t="shared" si="109"/>
        <v>298</v>
      </c>
      <c r="AA308" s="32">
        <f t="shared" si="104"/>
        <v>0</v>
      </c>
      <c r="AB308" s="32">
        <f t="shared" si="105"/>
        <v>0</v>
      </c>
      <c r="AC308" s="32">
        <f t="shared" si="106"/>
        <v>757185.79457157198</v>
      </c>
      <c r="AD308" s="32">
        <f t="shared" si="107"/>
        <v>234374.99999999997</v>
      </c>
    </row>
    <row r="309" spans="1:30" ht="15.75" thickBot="1" x14ac:dyDescent="0.3">
      <c r="A309" s="7">
        <v>299</v>
      </c>
      <c r="B309" s="14">
        <f t="shared" si="98"/>
        <v>45250277.437198453</v>
      </c>
      <c r="C309" s="19">
        <f t="shared" si="99"/>
        <v>893434.70526287612</v>
      </c>
      <c r="D309" s="14">
        <f t="shared" si="88"/>
        <v>301668.51624798973</v>
      </c>
      <c r="E309" s="15">
        <f t="shared" si="89"/>
        <v>591766.18901488639</v>
      </c>
      <c r="F309" s="17">
        <f>IF(time&lt;=30,1-(1-$F$3*time/30)^(1/12),1-(1-$F$3)^(1/12))</f>
        <v>2.5350486138366879E-3</v>
      </c>
      <c r="G309" s="16">
        <f t="shared" si="90"/>
        <v>113211.49703571788</v>
      </c>
      <c r="H309" s="14">
        <f t="shared" si="91"/>
        <v>18854.282265499354</v>
      </c>
      <c r="I309" s="15">
        <f t="shared" si="92"/>
        <v>704977.68605060433</v>
      </c>
      <c r="J309" s="14">
        <f t="shared" si="93"/>
        <v>282814.23398249038</v>
      </c>
      <c r="K309" s="21">
        <f t="shared" si="94"/>
        <v>987791.92003309471</v>
      </c>
      <c r="M309" s="33">
        <f t="shared" si="100"/>
        <v>0</v>
      </c>
      <c r="N309" s="30">
        <f>(I-Service_Fee)/12*M309</f>
        <v>0</v>
      </c>
      <c r="O309" s="35">
        <f t="shared" si="95"/>
        <v>0</v>
      </c>
      <c r="P309" s="33">
        <f t="shared" si="108"/>
        <v>0</v>
      </c>
      <c r="Q309" s="30">
        <f>(I-Service_Fee)/12*P309</f>
        <v>0</v>
      </c>
      <c r="R309" s="34">
        <f t="shared" si="96"/>
        <v>0</v>
      </c>
      <c r="S309" s="33">
        <f t="shared" si="101"/>
        <v>7750277.4371982887</v>
      </c>
      <c r="T309" s="30">
        <f>(I-Service_Fee)/12*S309</f>
        <v>48439.233982489299</v>
      </c>
      <c r="U309" s="35">
        <f t="shared" si="97"/>
        <v>704977.68605060433</v>
      </c>
      <c r="V309" s="34">
        <f t="shared" si="102"/>
        <v>37500000</v>
      </c>
      <c r="W309" s="30">
        <f>(I-Service_Fee)/12*V309</f>
        <v>234374.99999999997</v>
      </c>
      <c r="X309" s="35">
        <f t="shared" si="103"/>
        <v>0</v>
      </c>
      <c r="Y309" s="32"/>
      <c r="Z309" s="32">
        <f t="shared" si="109"/>
        <v>299</v>
      </c>
      <c r="AA309" s="32">
        <f t="shared" si="104"/>
        <v>0</v>
      </c>
      <c r="AB309" s="32">
        <f t="shared" si="105"/>
        <v>0</v>
      </c>
      <c r="AC309" s="32">
        <f t="shared" si="106"/>
        <v>753416.92003309366</v>
      </c>
      <c r="AD309" s="32">
        <f t="shared" si="107"/>
        <v>234374.99999999997</v>
      </c>
    </row>
    <row r="310" spans="1:30" ht="15.75" thickBot="1" x14ac:dyDescent="0.3">
      <c r="A310" s="7">
        <v>300</v>
      </c>
      <c r="B310" s="14">
        <f t="shared" si="98"/>
        <v>44545299.751147851</v>
      </c>
      <c r="C310" s="19">
        <f t="shared" si="99"/>
        <v>891169.80485174595</v>
      </c>
      <c r="D310" s="14">
        <f t="shared" si="88"/>
        <v>296968.66500765237</v>
      </c>
      <c r="E310" s="15">
        <f t="shared" si="89"/>
        <v>594201.13984409359</v>
      </c>
      <c r="F310" s="17">
        <f>IF(time&lt;=30,1-(1-$F$3*time/30)^(1/12),1-(1-$F$3)^(1/12))</f>
        <v>2.5350486138366879E-3</v>
      </c>
      <c r="G310" s="16">
        <f t="shared" si="90"/>
        <v>111418.17161118516</v>
      </c>
      <c r="H310" s="14">
        <f t="shared" si="91"/>
        <v>18560.541562978273</v>
      </c>
      <c r="I310" s="15">
        <f t="shared" si="92"/>
        <v>705619.31145527877</v>
      </c>
      <c r="J310" s="14">
        <f t="shared" si="93"/>
        <v>278408.12344467407</v>
      </c>
      <c r="K310" s="21">
        <f t="shared" si="94"/>
        <v>984027.43489995284</v>
      </c>
      <c r="M310" s="33">
        <f t="shared" si="100"/>
        <v>0</v>
      </c>
      <c r="N310" s="30">
        <f>(I-Service_Fee)/12*M310</f>
        <v>0</v>
      </c>
      <c r="O310" s="35">
        <f t="shared" si="95"/>
        <v>0</v>
      </c>
      <c r="P310" s="33">
        <f t="shared" si="108"/>
        <v>0</v>
      </c>
      <c r="Q310" s="30">
        <f>(I-Service_Fee)/12*P310</f>
        <v>0</v>
      </c>
      <c r="R310" s="34">
        <f t="shared" si="96"/>
        <v>0</v>
      </c>
      <c r="S310" s="33">
        <f t="shared" si="101"/>
        <v>7045299.7511476846</v>
      </c>
      <c r="T310" s="30">
        <f>(I-Service_Fee)/12*S310</f>
        <v>44033.123444673023</v>
      </c>
      <c r="U310" s="35">
        <f t="shared" si="97"/>
        <v>705619.31145527877</v>
      </c>
      <c r="V310" s="34">
        <f t="shared" si="102"/>
        <v>37500000</v>
      </c>
      <c r="W310" s="30">
        <f>(I-Service_Fee)/12*V310</f>
        <v>234374.99999999997</v>
      </c>
      <c r="X310" s="35">
        <f t="shared" si="103"/>
        <v>0</v>
      </c>
      <c r="Y310" s="32"/>
      <c r="Z310" s="32">
        <f t="shared" si="109"/>
        <v>300</v>
      </c>
      <c r="AA310" s="32">
        <f t="shared" si="104"/>
        <v>0</v>
      </c>
      <c r="AB310" s="32">
        <f t="shared" si="105"/>
        <v>0</v>
      </c>
      <c r="AC310" s="32">
        <f t="shared" si="106"/>
        <v>749652.4348999518</v>
      </c>
      <c r="AD310" s="32">
        <f t="shared" si="107"/>
        <v>234374.99999999997</v>
      </c>
    </row>
    <row r="311" spans="1:30" ht="15.75" thickBot="1" x14ac:dyDescent="0.3">
      <c r="A311" s="7">
        <v>301</v>
      </c>
      <c r="B311" s="14">
        <f t="shared" si="98"/>
        <v>43839680.439692572</v>
      </c>
      <c r="C311" s="19">
        <f t="shared" si="99"/>
        <v>888910.64607326349</v>
      </c>
      <c r="D311" s="14">
        <f t="shared" si="88"/>
        <v>292264.53626461717</v>
      </c>
      <c r="E311" s="15">
        <f t="shared" si="89"/>
        <v>596646.10980864638</v>
      </c>
      <c r="F311" s="17">
        <f>IF(time&lt;=30,1-(1-$F$3*time/30)^(1/12),1-(1-$F$3)^(1/12))</f>
        <v>2.5350486138366879E-3</v>
      </c>
      <c r="G311" s="16">
        <f t="shared" si="90"/>
        <v>109623.19423606455</v>
      </c>
      <c r="H311" s="14">
        <f t="shared" si="91"/>
        <v>18266.533516538573</v>
      </c>
      <c r="I311" s="15">
        <f t="shared" si="92"/>
        <v>706269.30404471094</v>
      </c>
      <c r="J311" s="14">
        <f t="shared" si="93"/>
        <v>273998.00274807861</v>
      </c>
      <c r="K311" s="21">
        <f t="shared" si="94"/>
        <v>980267.3067927896</v>
      </c>
      <c r="M311" s="33">
        <f t="shared" si="100"/>
        <v>0</v>
      </c>
      <c r="N311" s="30">
        <f>(I-Service_Fee)/12*M311</f>
        <v>0</v>
      </c>
      <c r="O311" s="35">
        <f t="shared" si="95"/>
        <v>0</v>
      </c>
      <c r="P311" s="33">
        <f t="shared" si="108"/>
        <v>0</v>
      </c>
      <c r="Q311" s="30">
        <f>(I-Service_Fee)/12*P311</f>
        <v>0</v>
      </c>
      <c r="R311" s="34">
        <f t="shared" si="96"/>
        <v>0</v>
      </c>
      <c r="S311" s="33">
        <f t="shared" si="101"/>
        <v>6339680.439692406</v>
      </c>
      <c r="T311" s="30">
        <f>(I-Service_Fee)/12*S311</f>
        <v>39623.002748077532</v>
      </c>
      <c r="U311" s="35">
        <f t="shared" si="97"/>
        <v>706269.30404471094</v>
      </c>
      <c r="V311" s="34">
        <f t="shared" si="102"/>
        <v>37500000</v>
      </c>
      <c r="W311" s="30">
        <f>(I-Service_Fee)/12*V311</f>
        <v>234374.99999999997</v>
      </c>
      <c r="X311" s="35">
        <f t="shared" si="103"/>
        <v>0</v>
      </c>
      <c r="Y311" s="32"/>
      <c r="Z311" s="32">
        <f t="shared" si="109"/>
        <v>301</v>
      </c>
      <c r="AA311" s="32">
        <f t="shared" si="104"/>
        <v>0</v>
      </c>
      <c r="AB311" s="32">
        <f t="shared" si="105"/>
        <v>0</v>
      </c>
      <c r="AC311" s="32">
        <f t="shared" si="106"/>
        <v>745892.30679278844</v>
      </c>
      <c r="AD311" s="32">
        <f t="shared" si="107"/>
        <v>234374.99999999997</v>
      </c>
    </row>
    <row r="312" spans="1:30" ht="15.75" thickBot="1" x14ac:dyDescent="0.3">
      <c r="A312" s="7">
        <v>302</v>
      </c>
      <c r="B312" s="14">
        <f t="shared" si="98"/>
        <v>43133411.135647863</v>
      </c>
      <c r="C312" s="19">
        <f t="shared" si="99"/>
        <v>886657.21437211079</v>
      </c>
      <c r="D312" s="14">
        <f t="shared" si="88"/>
        <v>287556.07423765241</v>
      </c>
      <c r="E312" s="15">
        <f t="shared" si="89"/>
        <v>599101.14013445843</v>
      </c>
      <c r="F312" s="17">
        <f>IF(time&lt;=30,1-(1-$F$3*time/30)^(1/12),1-(1-$F$3)^(1/12))</f>
        <v>2.5350486138366879E-3</v>
      </c>
      <c r="G312" s="16">
        <f t="shared" si="90"/>
        <v>107826.54359462623</v>
      </c>
      <c r="H312" s="14">
        <f t="shared" si="91"/>
        <v>17972.254639853276</v>
      </c>
      <c r="I312" s="15">
        <f t="shared" si="92"/>
        <v>706927.68372908467</v>
      </c>
      <c r="J312" s="14">
        <f t="shared" si="93"/>
        <v>269583.81959779916</v>
      </c>
      <c r="K312" s="21">
        <f t="shared" si="94"/>
        <v>976511.50332688377</v>
      </c>
      <c r="M312" s="33">
        <f t="shared" si="100"/>
        <v>0</v>
      </c>
      <c r="N312" s="30">
        <f>(I-Service_Fee)/12*M312</f>
        <v>0</v>
      </c>
      <c r="O312" s="35">
        <f t="shared" si="95"/>
        <v>0</v>
      </c>
      <c r="P312" s="33">
        <f t="shared" si="108"/>
        <v>0</v>
      </c>
      <c r="Q312" s="30">
        <f>(I-Service_Fee)/12*P312</f>
        <v>0</v>
      </c>
      <c r="R312" s="34">
        <f t="shared" si="96"/>
        <v>0</v>
      </c>
      <c r="S312" s="33">
        <f t="shared" si="101"/>
        <v>5633411.1356476955</v>
      </c>
      <c r="T312" s="30">
        <f>(I-Service_Fee)/12*S312</f>
        <v>35208.819597798094</v>
      </c>
      <c r="U312" s="35">
        <f t="shared" si="97"/>
        <v>706927.68372908467</v>
      </c>
      <c r="V312" s="34">
        <f t="shared" si="102"/>
        <v>37500000</v>
      </c>
      <c r="W312" s="30">
        <f>(I-Service_Fee)/12*V312</f>
        <v>234374.99999999997</v>
      </c>
      <c r="X312" s="35">
        <f t="shared" si="103"/>
        <v>0</v>
      </c>
      <c r="Y312" s="32"/>
      <c r="Z312" s="32">
        <f t="shared" si="109"/>
        <v>302</v>
      </c>
      <c r="AA312" s="32">
        <f t="shared" si="104"/>
        <v>0</v>
      </c>
      <c r="AB312" s="32">
        <f t="shared" si="105"/>
        <v>0</v>
      </c>
      <c r="AC312" s="32">
        <f t="shared" si="106"/>
        <v>742136.50332688272</v>
      </c>
      <c r="AD312" s="32">
        <f t="shared" si="107"/>
        <v>234374.99999999997</v>
      </c>
    </row>
    <row r="313" spans="1:30" ht="15.75" thickBot="1" x14ac:dyDescent="0.3">
      <c r="A313" s="7">
        <v>303</v>
      </c>
      <c r="B313" s="14">
        <f t="shared" si="98"/>
        <v>42426483.451918781</v>
      </c>
      <c r="C313" s="19">
        <f t="shared" si="99"/>
        <v>884409.49522986857</v>
      </c>
      <c r="D313" s="14">
        <f t="shared" si="88"/>
        <v>282843.22301279189</v>
      </c>
      <c r="E313" s="15">
        <f t="shared" si="89"/>
        <v>601566.27221707674</v>
      </c>
      <c r="F313" s="17">
        <f>IF(time&lt;=30,1-(1-$F$3*time/30)^(1/12),1-(1-$F$3)^(1/12))</f>
        <v>2.5350486138366879E-3</v>
      </c>
      <c r="G313" s="16">
        <f t="shared" si="90"/>
        <v>106028.19832023708</v>
      </c>
      <c r="H313" s="14">
        <f t="shared" si="91"/>
        <v>17677.701438299493</v>
      </c>
      <c r="I313" s="15">
        <f t="shared" si="92"/>
        <v>707594.47053731384</v>
      </c>
      <c r="J313" s="14">
        <f t="shared" si="93"/>
        <v>265165.52157449239</v>
      </c>
      <c r="K313" s="21">
        <f t="shared" si="94"/>
        <v>972759.99211180629</v>
      </c>
      <c r="M313" s="33">
        <f t="shared" si="100"/>
        <v>0</v>
      </c>
      <c r="N313" s="30">
        <f>(I-Service_Fee)/12*M313</f>
        <v>0</v>
      </c>
      <c r="O313" s="35">
        <f t="shared" si="95"/>
        <v>0</v>
      </c>
      <c r="P313" s="33">
        <f t="shared" si="108"/>
        <v>0</v>
      </c>
      <c r="Q313" s="30">
        <f>(I-Service_Fee)/12*P313</f>
        <v>0</v>
      </c>
      <c r="R313" s="34">
        <f t="shared" si="96"/>
        <v>0</v>
      </c>
      <c r="S313" s="33">
        <f t="shared" si="101"/>
        <v>4926483.4519186113</v>
      </c>
      <c r="T313" s="30">
        <f>(I-Service_Fee)/12*S313</f>
        <v>30790.521574491318</v>
      </c>
      <c r="U313" s="35">
        <f t="shared" si="97"/>
        <v>707594.47053731384</v>
      </c>
      <c r="V313" s="34">
        <f t="shared" si="102"/>
        <v>37500000</v>
      </c>
      <c r="W313" s="30">
        <f>(I-Service_Fee)/12*V313</f>
        <v>234374.99999999997</v>
      </c>
      <c r="X313" s="35">
        <f t="shared" si="103"/>
        <v>0</v>
      </c>
      <c r="Y313" s="32"/>
      <c r="Z313" s="32">
        <f t="shared" si="109"/>
        <v>303</v>
      </c>
      <c r="AA313" s="32">
        <f t="shared" si="104"/>
        <v>0</v>
      </c>
      <c r="AB313" s="32">
        <f t="shared" si="105"/>
        <v>0</v>
      </c>
      <c r="AC313" s="32">
        <f t="shared" si="106"/>
        <v>738384.99211180513</v>
      </c>
      <c r="AD313" s="32">
        <f t="shared" si="107"/>
        <v>234374.99999999997</v>
      </c>
    </row>
    <row r="314" spans="1:30" ht="15.75" thickBot="1" x14ac:dyDescent="0.3">
      <c r="A314" s="7">
        <v>304</v>
      </c>
      <c r="B314" s="14">
        <f t="shared" si="98"/>
        <v>41718888.981381468</v>
      </c>
      <c r="C314" s="19">
        <f t="shared" si="99"/>
        <v>882167.47416492214</v>
      </c>
      <c r="D314" s="14">
        <f t="shared" si="88"/>
        <v>278125.92654254317</v>
      </c>
      <c r="E314" s="15">
        <f t="shared" si="89"/>
        <v>604041.54762237892</v>
      </c>
      <c r="F314" s="17">
        <f>IF(time&lt;=30,1-(1-$F$3*time/30)^(1/12),1-(1-$F$3)^(1/12))</f>
        <v>2.5350486138366879E-3</v>
      </c>
      <c r="G314" s="16">
        <f t="shared" si="90"/>
        <v>104228.1369950579</v>
      </c>
      <c r="H314" s="14">
        <f t="shared" si="91"/>
        <v>17382.870408908948</v>
      </c>
      <c r="I314" s="15">
        <f t="shared" si="92"/>
        <v>708269.68461743684</v>
      </c>
      <c r="J314" s="14">
        <f t="shared" si="93"/>
        <v>260743.05613363421</v>
      </c>
      <c r="K314" s="21">
        <f t="shared" si="94"/>
        <v>969012.74075107102</v>
      </c>
      <c r="M314" s="33">
        <f t="shared" si="100"/>
        <v>0</v>
      </c>
      <c r="N314" s="30">
        <f>(I-Service_Fee)/12*M314</f>
        <v>0</v>
      </c>
      <c r="O314" s="35">
        <f t="shared" si="95"/>
        <v>0</v>
      </c>
      <c r="P314" s="33">
        <f t="shared" si="108"/>
        <v>0</v>
      </c>
      <c r="Q314" s="30">
        <f>(I-Service_Fee)/12*P314</f>
        <v>0</v>
      </c>
      <c r="R314" s="34">
        <f t="shared" si="96"/>
        <v>0</v>
      </c>
      <c r="S314" s="33">
        <f t="shared" si="101"/>
        <v>4218888.9813812971</v>
      </c>
      <c r="T314" s="30">
        <f>(I-Service_Fee)/12*S314</f>
        <v>26368.056133633105</v>
      </c>
      <c r="U314" s="35">
        <f t="shared" si="97"/>
        <v>708269.68461743684</v>
      </c>
      <c r="V314" s="34">
        <f t="shared" si="102"/>
        <v>37500000</v>
      </c>
      <c r="W314" s="30">
        <f>(I-Service_Fee)/12*V314</f>
        <v>234374.99999999997</v>
      </c>
      <c r="X314" s="35">
        <f t="shared" si="103"/>
        <v>0</v>
      </c>
      <c r="Y314" s="32"/>
      <c r="Z314" s="32">
        <f t="shared" si="109"/>
        <v>304</v>
      </c>
      <c r="AA314" s="32">
        <f t="shared" si="104"/>
        <v>0</v>
      </c>
      <c r="AB314" s="32">
        <f t="shared" si="105"/>
        <v>0</v>
      </c>
      <c r="AC314" s="32">
        <f t="shared" si="106"/>
        <v>734637.74075106997</v>
      </c>
      <c r="AD314" s="32">
        <f t="shared" si="107"/>
        <v>234374.99999999997</v>
      </c>
    </row>
    <row r="315" spans="1:30" ht="15.75" thickBot="1" x14ac:dyDescent="0.3">
      <c r="A315" s="7">
        <v>305</v>
      </c>
      <c r="B315" s="14">
        <f t="shared" si="98"/>
        <v>41010619.296764031</v>
      </c>
      <c r="C315" s="19">
        <f t="shared" si="99"/>
        <v>879931.1367323685</v>
      </c>
      <c r="D315" s="14">
        <f t="shared" si="88"/>
        <v>273404.12864509353</v>
      </c>
      <c r="E315" s="15">
        <f t="shared" si="89"/>
        <v>606527.00808727497</v>
      </c>
      <c r="F315" s="17">
        <f>IF(time&lt;=30,1-(1-$F$3*time/30)^(1/12),1-(1-$F$3)^(1/12))</f>
        <v>2.5350486138366879E-3</v>
      </c>
      <c r="G315" s="16">
        <f t="shared" si="90"/>
        <v>102426.33814973962</v>
      </c>
      <c r="H315" s="14">
        <f t="shared" si="91"/>
        <v>17087.758040318346</v>
      </c>
      <c r="I315" s="15">
        <f t="shared" si="92"/>
        <v>708953.34623701463</v>
      </c>
      <c r="J315" s="14">
        <f t="shared" si="93"/>
        <v>256316.37060477518</v>
      </c>
      <c r="K315" s="21">
        <f t="shared" si="94"/>
        <v>965269.71684178978</v>
      </c>
      <c r="M315" s="33">
        <f t="shared" si="100"/>
        <v>0</v>
      </c>
      <c r="N315" s="30">
        <f>(I-Service_Fee)/12*M315</f>
        <v>0</v>
      </c>
      <c r="O315" s="35">
        <f t="shared" si="95"/>
        <v>0</v>
      </c>
      <c r="P315" s="33">
        <f t="shared" si="108"/>
        <v>0</v>
      </c>
      <c r="Q315" s="30">
        <f>(I-Service_Fee)/12*P315</f>
        <v>0</v>
      </c>
      <c r="R315" s="34">
        <f t="shared" si="96"/>
        <v>0</v>
      </c>
      <c r="S315" s="33">
        <f t="shared" si="101"/>
        <v>3510619.2967638602</v>
      </c>
      <c r="T315" s="30">
        <f>(I-Service_Fee)/12*S315</f>
        <v>21941.370604774125</v>
      </c>
      <c r="U315" s="35">
        <f t="shared" si="97"/>
        <v>708953.34623701463</v>
      </c>
      <c r="V315" s="34">
        <f t="shared" si="102"/>
        <v>37500000</v>
      </c>
      <c r="W315" s="30">
        <f>(I-Service_Fee)/12*V315</f>
        <v>234374.99999999997</v>
      </c>
      <c r="X315" s="35">
        <f t="shared" si="103"/>
        <v>0</v>
      </c>
      <c r="Y315" s="32"/>
      <c r="Z315" s="32">
        <f t="shared" si="109"/>
        <v>305</v>
      </c>
      <c r="AA315" s="32">
        <f t="shared" si="104"/>
        <v>0</v>
      </c>
      <c r="AB315" s="32">
        <f t="shared" si="105"/>
        <v>0</v>
      </c>
      <c r="AC315" s="32">
        <f t="shared" si="106"/>
        <v>730894.71684178873</v>
      </c>
      <c r="AD315" s="32">
        <f t="shared" si="107"/>
        <v>234374.99999999997</v>
      </c>
    </row>
    <row r="316" spans="1:30" ht="15.75" thickBot="1" x14ac:dyDescent="0.3">
      <c r="A316" s="7">
        <v>306</v>
      </c>
      <c r="B316" s="14">
        <f t="shared" si="98"/>
        <v>40301665.95052702</v>
      </c>
      <c r="C316" s="19">
        <f t="shared" si="99"/>
        <v>877700.46852392354</v>
      </c>
      <c r="D316" s="14">
        <f t="shared" si="88"/>
        <v>268677.77300351346</v>
      </c>
      <c r="E316" s="15">
        <f t="shared" si="89"/>
        <v>609022.69552041008</v>
      </c>
      <c r="F316" s="17">
        <f>IF(time&lt;=30,1-(1-$F$3*time/30)^(1/12),1-(1-$F$3)^(1/12))</f>
        <v>2.5350486138366879E-3</v>
      </c>
      <c r="G316" s="16">
        <f t="shared" si="90"/>
        <v>100622.78026311866</v>
      </c>
      <c r="H316" s="14">
        <f t="shared" si="91"/>
        <v>16792.360812719591</v>
      </c>
      <c r="I316" s="15">
        <f t="shared" si="92"/>
        <v>709645.47578352876</v>
      </c>
      <c r="J316" s="14">
        <f t="shared" si="93"/>
        <v>251885.41219079387</v>
      </c>
      <c r="K316" s="21">
        <f t="shared" si="94"/>
        <v>961530.88797432266</v>
      </c>
      <c r="M316" s="33">
        <f t="shared" si="100"/>
        <v>0</v>
      </c>
      <c r="N316" s="30">
        <f>(I-Service_Fee)/12*M316</f>
        <v>0</v>
      </c>
      <c r="O316" s="35">
        <f t="shared" si="95"/>
        <v>0</v>
      </c>
      <c r="P316" s="33">
        <f t="shared" si="108"/>
        <v>0</v>
      </c>
      <c r="Q316" s="30">
        <f>(I-Service_Fee)/12*P316</f>
        <v>0</v>
      </c>
      <c r="R316" s="34">
        <f t="shared" si="96"/>
        <v>0</v>
      </c>
      <c r="S316" s="33">
        <f t="shared" si="101"/>
        <v>2801665.9505268456</v>
      </c>
      <c r="T316" s="30">
        <f>(I-Service_Fee)/12*S316</f>
        <v>17510.412190792784</v>
      </c>
      <c r="U316" s="35">
        <f t="shared" si="97"/>
        <v>709645.47578352876</v>
      </c>
      <c r="V316" s="34">
        <f t="shared" si="102"/>
        <v>37500000</v>
      </c>
      <c r="W316" s="30">
        <f>(I-Service_Fee)/12*V316</f>
        <v>234374.99999999997</v>
      </c>
      <c r="X316" s="35">
        <f t="shared" si="103"/>
        <v>0</v>
      </c>
      <c r="Y316" s="32"/>
      <c r="Z316" s="32">
        <f t="shared" si="109"/>
        <v>306</v>
      </c>
      <c r="AA316" s="32">
        <f t="shared" si="104"/>
        <v>0</v>
      </c>
      <c r="AB316" s="32">
        <f t="shared" si="105"/>
        <v>0</v>
      </c>
      <c r="AC316" s="32">
        <f t="shared" si="106"/>
        <v>727155.88797432149</v>
      </c>
      <c r="AD316" s="32">
        <f t="shared" si="107"/>
        <v>234374.99999999997</v>
      </c>
    </row>
    <row r="317" spans="1:30" ht="15.75" thickBot="1" x14ac:dyDescent="0.3">
      <c r="A317" s="7">
        <v>307</v>
      </c>
      <c r="B317" s="14">
        <f t="shared" si="98"/>
        <v>39592020.474743493</v>
      </c>
      <c r="C317" s="19">
        <f t="shared" si="99"/>
        <v>875475.45516782813</v>
      </c>
      <c r="D317" s="14">
        <f t="shared" si="88"/>
        <v>263946.80316495663</v>
      </c>
      <c r="E317" s="15">
        <f t="shared" si="89"/>
        <v>611528.6520028715</v>
      </c>
      <c r="F317" s="17">
        <f>IF(time&lt;=30,1-(1-$F$3*time/30)^(1/12),1-(1-$F$3)^(1/12))</f>
        <v>2.5350486138366879E-3</v>
      </c>
      <c r="G317" s="16">
        <f t="shared" si="90"/>
        <v>98817.441761910959</v>
      </c>
      <c r="H317" s="14">
        <f t="shared" si="91"/>
        <v>16496.675197809789</v>
      </c>
      <c r="I317" s="15">
        <f t="shared" si="92"/>
        <v>710346.09376478242</v>
      </c>
      <c r="J317" s="14">
        <f t="shared" si="93"/>
        <v>247450.12796714684</v>
      </c>
      <c r="K317" s="21">
        <f t="shared" si="94"/>
        <v>957796.22173192922</v>
      </c>
      <c r="M317" s="33">
        <f t="shared" si="100"/>
        <v>0</v>
      </c>
      <c r="N317" s="30">
        <f>(I-Service_Fee)/12*M317</f>
        <v>0</v>
      </c>
      <c r="O317" s="35">
        <f t="shared" si="95"/>
        <v>0</v>
      </c>
      <c r="P317" s="33">
        <f t="shared" si="108"/>
        <v>0</v>
      </c>
      <c r="Q317" s="30">
        <f>(I-Service_Fee)/12*P317</f>
        <v>0</v>
      </c>
      <c r="R317" s="34">
        <f t="shared" si="96"/>
        <v>0</v>
      </c>
      <c r="S317" s="33">
        <f t="shared" si="101"/>
        <v>2092020.4747433169</v>
      </c>
      <c r="T317" s="30">
        <f>(I-Service_Fee)/12*S317</f>
        <v>13075.127967145729</v>
      </c>
      <c r="U317" s="35">
        <f t="shared" si="97"/>
        <v>710346.09376478242</v>
      </c>
      <c r="V317" s="34">
        <f t="shared" si="102"/>
        <v>37500000</v>
      </c>
      <c r="W317" s="30">
        <f>(I-Service_Fee)/12*V317</f>
        <v>234374.99999999997</v>
      </c>
      <c r="X317" s="35">
        <f t="shared" si="103"/>
        <v>0</v>
      </c>
      <c r="Y317" s="32"/>
      <c r="Z317" s="32">
        <f t="shared" si="109"/>
        <v>307</v>
      </c>
      <c r="AA317" s="32">
        <f t="shared" si="104"/>
        <v>0</v>
      </c>
      <c r="AB317" s="32">
        <f t="shared" si="105"/>
        <v>0</v>
      </c>
      <c r="AC317" s="32">
        <f t="shared" si="106"/>
        <v>723421.22173192818</v>
      </c>
      <c r="AD317" s="32">
        <f t="shared" si="107"/>
        <v>234374.99999999997</v>
      </c>
    </row>
    <row r="318" spans="1:30" ht="15.75" thickBot="1" x14ac:dyDescent="0.3">
      <c r="A318" s="7">
        <v>308</v>
      </c>
      <c r="B318" s="14">
        <f t="shared" si="98"/>
        <v>38881674.380978711</v>
      </c>
      <c r="C318" s="19">
        <f t="shared" si="99"/>
        <v>873256.08232875692</v>
      </c>
      <c r="D318" s="14">
        <f t="shared" si="88"/>
        <v>259211.16253985808</v>
      </c>
      <c r="E318" s="15">
        <f t="shared" si="89"/>
        <v>614044.9197888989</v>
      </c>
      <c r="F318" s="17">
        <f>IF(time&lt;=30,1-(1-$F$3*time/30)^(1/12),1-(1-$F$3)^(1/12))</f>
        <v>2.5350486138366879E-3</v>
      </c>
      <c r="G318" s="16">
        <f t="shared" si="90"/>
        <v>97010.301020405241</v>
      </c>
      <c r="H318" s="14">
        <f t="shared" si="91"/>
        <v>16200.697658741128</v>
      </c>
      <c r="I318" s="15">
        <f t="shared" si="92"/>
        <v>711055.22080930416</v>
      </c>
      <c r="J318" s="14">
        <f t="shared" si="93"/>
        <v>243010.46488111696</v>
      </c>
      <c r="K318" s="21">
        <f t="shared" si="94"/>
        <v>954065.68569042115</v>
      </c>
      <c r="M318" s="33">
        <f t="shared" si="100"/>
        <v>0</v>
      </c>
      <c r="N318" s="30">
        <f>(I-Service_Fee)/12*M318</f>
        <v>0</v>
      </c>
      <c r="O318" s="35">
        <f t="shared" si="95"/>
        <v>0</v>
      </c>
      <c r="P318" s="33">
        <f t="shared" si="108"/>
        <v>0</v>
      </c>
      <c r="Q318" s="30">
        <f>(I-Service_Fee)/12*P318</f>
        <v>0</v>
      </c>
      <c r="R318" s="34">
        <f t="shared" si="96"/>
        <v>0</v>
      </c>
      <c r="S318" s="33">
        <f t="shared" si="101"/>
        <v>1381674.3809785345</v>
      </c>
      <c r="T318" s="30">
        <f>(I-Service_Fee)/12*S318</f>
        <v>8635.4648811158404</v>
      </c>
      <c r="U318" s="35">
        <f t="shared" si="97"/>
        <v>711055.22080930416</v>
      </c>
      <c r="V318" s="34">
        <f t="shared" si="102"/>
        <v>37500000</v>
      </c>
      <c r="W318" s="30">
        <f>(I-Service_Fee)/12*V318</f>
        <v>234374.99999999997</v>
      </c>
      <c r="X318" s="35">
        <f t="shared" si="103"/>
        <v>0</v>
      </c>
      <c r="Y318" s="32"/>
      <c r="Z318" s="32">
        <f t="shared" si="109"/>
        <v>308</v>
      </c>
      <c r="AA318" s="32">
        <f t="shared" si="104"/>
        <v>0</v>
      </c>
      <c r="AB318" s="32">
        <f t="shared" si="105"/>
        <v>0</v>
      </c>
      <c r="AC318" s="32">
        <f t="shared" si="106"/>
        <v>719690.68569041998</v>
      </c>
      <c r="AD318" s="32">
        <f t="shared" si="107"/>
        <v>234374.99999999997</v>
      </c>
    </row>
    <row r="319" spans="1:30" ht="15.75" thickBot="1" x14ac:dyDescent="0.3">
      <c r="A319" s="7">
        <v>309</v>
      </c>
      <c r="B319" s="14">
        <f t="shared" si="98"/>
        <v>38170619.160169408</v>
      </c>
      <c r="C319" s="19">
        <f t="shared" si="99"/>
        <v>871042.33570772503</v>
      </c>
      <c r="D319" s="14">
        <f t="shared" si="88"/>
        <v>254470.79440112939</v>
      </c>
      <c r="E319" s="15">
        <f t="shared" si="89"/>
        <v>616571.54130659567</v>
      </c>
      <c r="F319" s="17">
        <f>IF(time&lt;=30,1-(1-$F$3*time/30)^(1/12),1-(1-$F$3)^(1/12))</f>
        <v>2.5350486138366879E-3</v>
      </c>
      <c r="G319" s="16">
        <f t="shared" si="90"/>
        <v>95201.336360155154</v>
      </c>
      <c r="H319" s="14">
        <f t="shared" si="91"/>
        <v>15904.424650070587</v>
      </c>
      <c r="I319" s="15">
        <f t="shared" si="92"/>
        <v>711772.87766675081</v>
      </c>
      <c r="J319" s="14">
        <f t="shared" si="93"/>
        <v>238566.36975105881</v>
      </c>
      <c r="K319" s="21">
        <f t="shared" si="94"/>
        <v>950339.24741780967</v>
      </c>
      <c r="M319" s="33">
        <f t="shared" si="100"/>
        <v>0</v>
      </c>
      <c r="N319" s="30">
        <f>(I-Service_Fee)/12*M319</f>
        <v>0</v>
      </c>
      <c r="O319" s="35">
        <f t="shared" si="95"/>
        <v>0</v>
      </c>
      <c r="P319" s="33">
        <f t="shared" si="108"/>
        <v>0</v>
      </c>
      <c r="Q319" s="30">
        <f>(I-Service_Fee)/12*P319</f>
        <v>0</v>
      </c>
      <c r="R319" s="34">
        <f t="shared" si="96"/>
        <v>0</v>
      </c>
      <c r="S319" s="33">
        <f t="shared" si="101"/>
        <v>670619.16016923031</v>
      </c>
      <c r="T319" s="30">
        <f>(I-Service_Fee)/12*S319</f>
        <v>4191.3697510576894</v>
      </c>
      <c r="U319" s="35">
        <f t="shared" si="97"/>
        <v>670619.16016923031</v>
      </c>
      <c r="V319" s="34">
        <f t="shared" si="102"/>
        <v>37500000</v>
      </c>
      <c r="W319" s="30">
        <f>(I-Service_Fee)/12*V319</f>
        <v>234374.99999999997</v>
      </c>
      <c r="X319" s="35">
        <f t="shared" si="103"/>
        <v>41153.717497520498</v>
      </c>
      <c r="Y319" s="32"/>
      <c r="Z319" s="32">
        <f t="shared" si="109"/>
        <v>309</v>
      </c>
      <c r="AA319" s="32">
        <f t="shared" si="104"/>
        <v>0</v>
      </c>
      <c r="AB319" s="32">
        <f t="shared" si="105"/>
        <v>0</v>
      </c>
      <c r="AC319" s="32">
        <f t="shared" si="106"/>
        <v>674810.52992028801</v>
      </c>
      <c r="AD319" s="32">
        <f t="shared" si="107"/>
        <v>275528.7174975205</v>
      </c>
    </row>
    <row r="320" spans="1:30" ht="15.75" thickBot="1" x14ac:dyDescent="0.3">
      <c r="A320" s="7">
        <v>310</v>
      </c>
      <c r="B320" s="14">
        <f t="shared" si="98"/>
        <v>37458846.282502659</v>
      </c>
      <c r="C320" s="19">
        <f t="shared" si="99"/>
        <v>868834.20104199601</v>
      </c>
      <c r="D320" s="14">
        <f t="shared" si="88"/>
        <v>249725.64188335108</v>
      </c>
      <c r="E320" s="15">
        <f t="shared" si="89"/>
        <v>619108.55915864487</v>
      </c>
      <c r="F320" s="17">
        <f>IF(time&lt;=30,1-(1-$F$3*time/30)^(1/12),1-(1-$F$3)^(1/12))</f>
        <v>2.5350486138366879E-3</v>
      </c>
      <c r="G320" s="16">
        <f t="shared" si="90"/>
        <v>93390.526049670385</v>
      </c>
      <c r="H320" s="14">
        <f t="shared" si="91"/>
        <v>15607.852617709441</v>
      </c>
      <c r="I320" s="15">
        <f t="shared" si="92"/>
        <v>712499.08520831529</v>
      </c>
      <c r="J320" s="14">
        <f t="shared" si="93"/>
        <v>234117.78926564165</v>
      </c>
      <c r="K320" s="21">
        <f t="shared" si="94"/>
        <v>946616.87447395688</v>
      </c>
      <c r="M320" s="33">
        <f t="shared" si="100"/>
        <v>0</v>
      </c>
      <c r="N320" s="30">
        <f>(I-Service_Fee)/12*M320</f>
        <v>0</v>
      </c>
      <c r="O320" s="35">
        <f t="shared" si="95"/>
        <v>0</v>
      </c>
      <c r="P320" s="33">
        <f t="shared" si="108"/>
        <v>0</v>
      </c>
      <c r="Q320" s="30">
        <f>(I-Service_Fee)/12*P320</f>
        <v>0</v>
      </c>
      <c r="R320" s="34">
        <f t="shared" si="96"/>
        <v>0</v>
      </c>
      <c r="S320" s="33">
        <f t="shared" si="101"/>
        <v>0</v>
      </c>
      <c r="T320" s="30">
        <f>(I-Service_Fee)/12*S320</f>
        <v>0</v>
      </c>
      <c r="U320" s="35">
        <f t="shared" si="97"/>
        <v>0</v>
      </c>
      <c r="V320" s="34">
        <f t="shared" si="102"/>
        <v>37458846.28250248</v>
      </c>
      <c r="W320" s="30">
        <f>(I-Service_Fee)/12*V320</f>
        <v>234117.78926564049</v>
      </c>
      <c r="X320" s="35">
        <f t="shared" si="103"/>
        <v>712499.08520831529</v>
      </c>
      <c r="Y320" s="32"/>
      <c r="Z320" s="32">
        <f t="shared" si="109"/>
        <v>310</v>
      </c>
      <c r="AA320" s="32">
        <f t="shared" si="104"/>
        <v>0</v>
      </c>
      <c r="AB320" s="32">
        <f t="shared" si="105"/>
        <v>0</v>
      </c>
      <c r="AC320" s="32">
        <f t="shared" si="106"/>
        <v>0</v>
      </c>
      <c r="AD320" s="32">
        <f t="shared" si="107"/>
        <v>946616.87447395572</v>
      </c>
    </row>
    <row r="321" spans="1:30" ht="15.75" thickBot="1" x14ac:dyDescent="0.3">
      <c r="A321" s="7">
        <v>311</v>
      </c>
      <c r="B321" s="14">
        <f t="shared" si="98"/>
        <v>36746347.197294347</v>
      </c>
      <c r="C321" s="19">
        <f t="shared" si="99"/>
        <v>866631.66410499066</v>
      </c>
      <c r="D321" s="14">
        <f t="shared" si="88"/>
        <v>244975.64798196233</v>
      </c>
      <c r="E321" s="15">
        <f t="shared" si="89"/>
        <v>621656.01612302836</v>
      </c>
      <c r="F321" s="17">
        <f>IF(time&lt;=30,1-(1-$F$3*time/30)^(1/12),1-(1-$F$3)^(1/12))</f>
        <v>2.5350486138366879E-3</v>
      </c>
      <c r="G321" s="16">
        <f t="shared" si="90"/>
        <v>91577.848304106781</v>
      </c>
      <c r="H321" s="14">
        <f t="shared" si="91"/>
        <v>15310.977998872644</v>
      </c>
      <c r="I321" s="15">
        <f t="shared" si="92"/>
        <v>713233.86442713509</v>
      </c>
      <c r="J321" s="14">
        <f t="shared" si="93"/>
        <v>229664.6699830897</v>
      </c>
      <c r="K321" s="21">
        <f t="shared" si="94"/>
        <v>942898.53441022476</v>
      </c>
      <c r="M321" s="33">
        <f t="shared" si="100"/>
        <v>0</v>
      </c>
      <c r="N321" s="30">
        <f>(I-Service_Fee)/12*M321</f>
        <v>0</v>
      </c>
      <c r="O321" s="35">
        <f t="shared" si="95"/>
        <v>0</v>
      </c>
      <c r="P321" s="33">
        <f t="shared" si="108"/>
        <v>0</v>
      </c>
      <c r="Q321" s="30">
        <f>(I-Service_Fee)/12*P321</f>
        <v>0</v>
      </c>
      <c r="R321" s="34">
        <f t="shared" si="96"/>
        <v>0</v>
      </c>
      <c r="S321" s="33">
        <f t="shared" si="101"/>
        <v>0</v>
      </c>
      <c r="T321" s="30">
        <f>(I-Service_Fee)/12*S321</f>
        <v>0</v>
      </c>
      <c r="U321" s="35">
        <f t="shared" si="97"/>
        <v>0</v>
      </c>
      <c r="V321" s="34">
        <f t="shared" si="102"/>
        <v>36746347.197294168</v>
      </c>
      <c r="W321" s="30">
        <f>(I-Service_Fee)/12*V321</f>
        <v>229664.66998308853</v>
      </c>
      <c r="X321" s="35">
        <f t="shared" si="103"/>
        <v>713233.86442713509</v>
      </c>
      <c r="Y321" s="32"/>
      <c r="Z321" s="32">
        <f t="shared" si="109"/>
        <v>311</v>
      </c>
      <c r="AA321" s="32">
        <f t="shared" si="104"/>
        <v>0</v>
      </c>
      <c r="AB321" s="32">
        <f t="shared" si="105"/>
        <v>0</v>
      </c>
      <c r="AC321" s="32">
        <f t="shared" si="106"/>
        <v>0</v>
      </c>
      <c r="AD321" s="32">
        <f t="shared" si="107"/>
        <v>942898.5344102236</v>
      </c>
    </row>
    <row r="322" spans="1:30" ht="15.75" thickBot="1" x14ac:dyDescent="0.3">
      <c r="A322" s="7">
        <v>312</v>
      </c>
      <c r="B322" s="14">
        <f t="shared" si="98"/>
        <v>36033113.332867213</v>
      </c>
      <c r="C322" s="19">
        <f t="shared" si="99"/>
        <v>864434.71070619428</v>
      </c>
      <c r="D322" s="14">
        <f t="shared" si="88"/>
        <v>240220.7555524481</v>
      </c>
      <c r="E322" s="15">
        <f t="shared" si="89"/>
        <v>624213.95515374618</v>
      </c>
      <c r="F322" s="17">
        <f>IF(time&lt;=30,1-(1-$F$3*time/30)^(1/12),1-(1-$F$3)^(1/12))</f>
        <v>2.5350486138366879E-3</v>
      </c>
      <c r="G322" s="16">
        <f t="shared" si="90"/>
        <v>89763.281284955272</v>
      </c>
      <c r="H322" s="14">
        <f t="shared" si="91"/>
        <v>15013.797222028006</v>
      </c>
      <c r="I322" s="15">
        <f t="shared" si="92"/>
        <v>713977.23643870139</v>
      </c>
      <c r="J322" s="14">
        <f t="shared" si="93"/>
        <v>225206.95833042008</v>
      </c>
      <c r="K322" s="21">
        <f t="shared" si="94"/>
        <v>939184.19476912147</v>
      </c>
      <c r="M322" s="33">
        <f t="shared" si="100"/>
        <v>0</v>
      </c>
      <c r="N322" s="30">
        <f>(I-Service_Fee)/12*M322</f>
        <v>0</v>
      </c>
      <c r="O322" s="35">
        <f t="shared" si="95"/>
        <v>0</v>
      </c>
      <c r="P322" s="33">
        <f t="shared" si="108"/>
        <v>0</v>
      </c>
      <c r="Q322" s="30">
        <f>(I-Service_Fee)/12*P322</f>
        <v>0</v>
      </c>
      <c r="R322" s="34">
        <f t="shared" si="96"/>
        <v>0</v>
      </c>
      <c r="S322" s="33">
        <f t="shared" si="101"/>
        <v>0</v>
      </c>
      <c r="T322" s="30">
        <f>(I-Service_Fee)/12*S322</f>
        <v>0</v>
      </c>
      <c r="U322" s="35">
        <f t="shared" si="97"/>
        <v>0</v>
      </c>
      <c r="V322" s="34">
        <f t="shared" si="102"/>
        <v>36033113.332867034</v>
      </c>
      <c r="W322" s="30">
        <f>(I-Service_Fee)/12*V322</f>
        <v>225206.95833041894</v>
      </c>
      <c r="X322" s="35">
        <f t="shared" si="103"/>
        <v>713977.23643870139</v>
      </c>
      <c r="Y322" s="32"/>
      <c r="Z322" s="32">
        <f t="shared" si="109"/>
        <v>312</v>
      </c>
      <c r="AA322" s="32">
        <f t="shared" si="104"/>
        <v>0</v>
      </c>
      <c r="AB322" s="32">
        <f t="shared" si="105"/>
        <v>0</v>
      </c>
      <c r="AC322" s="32">
        <f t="shared" si="106"/>
        <v>0</v>
      </c>
      <c r="AD322" s="32">
        <f t="shared" si="107"/>
        <v>939184.19476912031</v>
      </c>
    </row>
    <row r="323" spans="1:30" ht="15.75" thickBot="1" x14ac:dyDescent="0.3">
      <c r="A323" s="7">
        <v>313</v>
      </c>
      <c r="B323" s="14">
        <f t="shared" si="98"/>
        <v>35319136.096428514</v>
      </c>
      <c r="C323" s="19">
        <f t="shared" si="99"/>
        <v>862243.3266910665</v>
      </c>
      <c r="D323" s="14">
        <f t="shared" si="88"/>
        <v>235460.90730952343</v>
      </c>
      <c r="E323" s="15">
        <f t="shared" si="89"/>
        <v>626782.41938154306</v>
      </c>
      <c r="F323" s="17">
        <f>IF(time&lt;=30,1-(1-$F$3*time/30)^(1/12),1-(1-$F$3)^(1/12))</f>
        <v>2.5350486138366879E-3</v>
      </c>
      <c r="G323" s="16">
        <f t="shared" si="90"/>
        <v>87946.803099730038</v>
      </c>
      <c r="H323" s="14">
        <f t="shared" si="91"/>
        <v>14716.306706845215</v>
      </c>
      <c r="I323" s="15">
        <f t="shared" si="92"/>
        <v>714729.22248127311</v>
      </c>
      <c r="J323" s="14">
        <f t="shared" si="93"/>
        <v>220744.60060267823</v>
      </c>
      <c r="K323" s="21">
        <f t="shared" si="94"/>
        <v>935473.82308395137</v>
      </c>
      <c r="M323" s="33">
        <f t="shared" si="100"/>
        <v>0</v>
      </c>
      <c r="N323" s="30">
        <f>(I-Service_Fee)/12*M323</f>
        <v>0</v>
      </c>
      <c r="O323" s="35">
        <f t="shared" si="95"/>
        <v>0</v>
      </c>
      <c r="P323" s="33">
        <f t="shared" si="108"/>
        <v>0</v>
      </c>
      <c r="Q323" s="30">
        <f>(I-Service_Fee)/12*P323</f>
        <v>0</v>
      </c>
      <c r="R323" s="34">
        <f t="shared" si="96"/>
        <v>0</v>
      </c>
      <c r="S323" s="33">
        <f t="shared" si="101"/>
        <v>0</v>
      </c>
      <c r="T323" s="30">
        <f>(I-Service_Fee)/12*S323</f>
        <v>0</v>
      </c>
      <c r="U323" s="35">
        <f t="shared" si="97"/>
        <v>0</v>
      </c>
      <c r="V323" s="34">
        <f t="shared" si="102"/>
        <v>35319136.096428335</v>
      </c>
      <c r="W323" s="30">
        <f>(I-Service_Fee)/12*V323</f>
        <v>220744.60060267706</v>
      </c>
      <c r="X323" s="35">
        <f t="shared" si="103"/>
        <v>714729.22248127311</v>
      </c>
      <c r="Y323" s="32"/>
      <c r="Z323" s="32">
        <f t="shared" si="109"/>
        <v>313</v>
      </c>
      <c r="AA323" s="32">
        <f t="shared" si="104"/>
        <v>0</v>
      </c>
      <c r="AB323" s="32">
        <f t="shared" si="105"/>
        <v>0</v>
      </c>
      <c r="AC323" s="32">
        <f t="shared" si="106"/>
        <v>0</v>
      </c>
      <c r="AD323" s="32">
        <f t="shared" si="107"/>
        <v>935473.82308395021</v>
      </c>
    </row>
    <row r="324" spans="1:30" ht="15.75" thickBot="1" x14ac:dyDescent="0.3">
      <c r="A324" s="7">
        <v>314</v>
      </c>
      <c r="B324" s="14">
        <f t="shared" si="98"/>
        <v>34604406.87394724</v>
      </c>
      <c r="C324" s="19">
        <f t="shared" si="99"/>
        <v>860057.49794094823</v>
      </c>
      <c r="D324" s="14">
        <f t="shared" si="88"/>
        <v>230696.04582631495</v>
      </c>
      <c r="E324" s="15">
        <f t="shared" si="89"/>
        <v>629361.45211463328</v>
      </c>
      <c r="F324" s="17">
        <f>IF(time&lt;=30,1-(1-$F$3*time/30)^(1/12),1-(1-$F$3)^(1/12))</f>
        <v>2.5350486138366879E-3</v>
      </c>
      <c r="G324" s="16">
        <f t="shared" si="90"/>
        <v>86128.391801655263</v>
      </c>
      <c r="H324" s="14">
        <f t="shared" si="91"/>
        <v>14418.502864144684</v>
      </c>
      <c r="I324" s="15">
        <f t="shared" si="92"/>
        <v>715489.84391628858</v>
      </c>
      <c r="J324" s="14">
        <f t="shared" si="93"/>
        <v>216277.54296217026</v>
      </c>
      <c r="K324" s="21">
        <f t="shared" si="94"/>
        <v>931767.38687845878</v>
      </c>
      <c r="M324" s="33">
        <f t="shared" si="100"/>
        <v>0</v>
      </c>
      <c r="N324" s="30">
        <f>(I-Service_Fee)/12*M324</f>
        <v>0</v>
      </c>
      <c r="O324" s="35">
        <f t="shared" si="95"/>
        <v>0</v>
      </c>
      <c r="P324" s="33">
        <f t="shared" si="108"/>
        <v>0</v>
      </c>
      <c r="Q324" s="30">
        <f>(I-Service_Fee)/12*P324</f>
        <v>0</v>
      </c>
      <c r="R324" s="34">
        <f t="shared" si="96"/>
        <v>0</v>
      </c>
      <c r="S324" s="33">
        <f t="shared" si="101"/>
        <v>0</v>
      </c>
      <c r="T324" s="30">
        <f>(I-Service_Fee)/12*S324</f>
        <v>0</v>
      </c>
      <c r="U324" s="35">
        <f t="shared" si="97"/>
        <v>0</v>
      </c>
      <c r="V324" s="34">
        <f t="shared" si="102"/>
        <v>34604406.873947062</v>
      </c>
      <c r="W324" s="30">
        <f>(I-Service_Fee)/12*V324</f>
        <v>216277.54296216913</v>
      </c>
      <c r="X324" s="35">
        <f t="shared" si="103"/>
        <v>715489.84391628858</v>
      </c>
      <c r="Y324" s="32"/>
      <c r="Z324" s="32">
        <f t="shared" si="109"/>
        <v>314</v>
      </c>
      <c r="AA324" s="32">
        <f t="shared" si="104"/>
        <v>0</v>
      </c>
      <c r="AB324" s="32">
        <f t="shared" si="105"/>
        <v>0</v>
      </c>
      <c r="AC324" s="32">
        <f t="shared" si="106"/>
        <v>0</v>
      </c>
      <c r="AD324" s="32">
        <f t="shared" si="107"/>
        <v>931767.38687845774</v>
      </c>
    </row>
    <row r="325" spans="1:30" ht="15.75" thickBot="1" x14ac:dyDescent="0.3">
      <c r="A325" s="7">
        <v>315</v>
      </c>
      <c r="B325" s="14">
        <f t="shared" si="98"/>
        <v>33888917.030030951</v>
      </c>
      <c r="C325" s="19">
        <f t="shared" si="99"/>
        <v>857877.210372973</v>
      </c>
      <c r="D325" s="14">
        <f t="shared" si="88"/>
        <v>225926.1135335397</v>
      </c>
      <c r="E325" s="15">
        <f t="shared" si="89"/>
        <v>631951.0968394333</v>
      </c>
      <c r="F325" s="17">
        <f>IF(time&lt;=30,1-(1-$F$3*time/30)^(1/12),1-(1-$F$3)^(1/12))</f>
        <v>2.5350486138366879E-3</v>
      </c>
      <c r="G325" s="16">
        <f t="shared" si="90"/>
        <v>84308.025389351111</v>
      </c>
      <c r="H325" s="14">
        <f t="shared" si="91"/>
        <v>14120.382095846229</v>
      </c>
      <c r="I325" s="15">
        <f t="shared" si="92"/>
        <v>716259.12222878437</v>
      </c>
      <c r="J325" s="14">
        <f t="shared" si="93"/>
        <v>211805.73143769347</v>
      </c>
      <c r="K325" s="21">
        <f t="shared" si="94"/>
        <v>928064.85366647784</v>
      </c>
      <c r="M325" s="33">
        <f t="shared" si="100"/>
        <v>0</v>
      </c>
      <c r="N325" s="30">
        <f>(I-Service_Fee)/12*M325</f>
        <v>0</v>
      </c>
      <c r="O325" s="35">
        <f t="shared" si="95"/>
        <v>0</v>
      </c>
      <c r="P325" s="33">
        <f t="shared" si="108"/>
        <v>0</v>
      </c>
      <c r="Q325" s="30">
        <f>(I-Service_Fee)/12*P325</f>
        <v>0</v>
      </c>
      <c r="R325" s="34">
        <f t="shared" si="96"/>
        <v>0</v>
      </c>
      <c r="S325" s="33">
        <f t="shared" si="101"/>
        <v>0</v>
      </c>
      <c r="T325" s="30">
        <f>(I-Service_Fee)/12*S325</f>
        <v>0</v>
      </c>
      <c r="U325" s="35">
        <f t="shared" si="97"/>
        <v>0</v>
      </c>
      <c r="V325" s="34">
        <f t="shared" si="102"/>
        <v>33888917.030030772</v>
      </c>
      <c r="W325" s="30">
        <f>(I-Service_Fee)/12*V325</f>
        <v>211805.7314376923</v>
      </c>
      <c r="X325" s="35">
        <f t="shared" si="103"/>
        <v>716259.12222878437</v>
      </c>
      <c r="Y325" s="32"/>
      <c r="Z325" s="32">
        <f t="shared" si="109"/>
        <v>315</v>
      </c>
      <c r="AA325" s="32">
        <f t="shared" si="104"/>
        <v>0</v>
      </c>
      <c r="AB325" s="32">
        <f t="shared" si="105"/>
        <v>0</v>
      </c>
      <c r="AC325" s="32">
        <f t="shared" si="106"/>
        <v>0</v>
      </c>
      <c r="AD325" s="32">
        <f t="shared" si="107"/>
        <v>928064.85366647667</v>
      </c>
    </row>
    <row r="326" spans="1:30" ht="15.75" thickBot="1" x14ac:dyDescent="0.3">
      <c r="A326" s="7">
        <v>316</v>
      </c>
      <c r="B326" s="14">
        <f t="shared" si="98"/>
        <v>33172657.907802168</v>
      </c>
      <c r="C326" s="19">
        <f t="shared" si="99"/>
        <v>855702.44993997517</v>
      </c>
      <c r="D326" s="14">
        <f t="shared" si="88"/>
        <v>221151.05271868114</v>
      </c>
      <c r="E326" s="15">
        <f t="shared" si="89"/>
        <v>634551.397221294</v>
      </c>
      <c r="F326" s="17">
        <f>IF(time&lt;=30,1-(1-$F$3*time/30)^(1/12),1-(1-$F$3)^(1/12))</f>
        <v>2.5350486138366879E-3</v>
      </c>
      <c r="G326" s="16">
        <f t="shared" si="90"/>
        <v>82485.681806518551</v>
      </c>
      <c r="H326" s="14">
        <f t="shared" si="91"/>
        <v>13821.940794917571</v>
      </c>
      <c r="I326" s="15">
        <f t="shared" si="92"/>
        <v>717037.07902781258</v>
      </c>
      <c r="J326" s="14">
        <f t="shared" si="93"/>
        <v>207329.11192376356</v>
      </c>
      <c r="K326" s="21">
        <f t="shared" si="94"/>
        <v>924366.19095157611</v>
      </c>
      <c r="M326" s="33">
        <f t="shared" si="100"/>
        <v>0</v>
      </c>
      <c r="N326" s="30">
        <f>(I-Service_Fee)/12*M326</f>
        <v>0</v>
      </c>
      <c r="O326" s="35">
        <f t="shared" si="95"/>
        <v>0</v>
      </c>
      <c r="P326" s="33">
        <f t="shared" si="108"/>
        <v>0</v>
      </c>
      <c r="Q326" s="30">
        <f>(I-Service_Fee)/12*P326</f>
        <v>0</v>
      </c>
      <c r="R326" s="34">
        <f t="shared" si="96"/>
        <v>0</v>
      </c>
      <c r="S326" s="33">
        <f t="shared" si="101"/>
        <v>0</v>
      </c>
      <c r="T326" s="30">
        <f>(I-Service_Fee)/12*S326</f>
        <v>0</v>
      </c>
      <c r="U326" s="35">
        <f t="shared" si="97"/>
        <v>0</v>
      </c>
      <c r="V326" s="34">
        <f t="shared" si="102"/>
        <v>33172657.907801989</v>
      </c>
      <c r="W326" s="30">
        <f>(I-Service_Fee)/12*V326</f>
        <v>207329.11192376242</v>
      </c>
      <c r="X326" s="35">
        <f t="shared" si="103"/>
        <v>717037.07902781258</v>
      </c>
      <c r="Y326" s="32"/>
      <c r="Z326" s="32">
        <f t="shared" si="109"/>
        <v>316</v>
      </c>
      <c r="AA326" s="32">
        <f t="shared" si="104"/>
        <v>0</v>
      </c>
      <c r="AB326" s="32">
        <f t="shared" si="105"/>
        <v>0</v>
      </c>
      <c r="AC326" s="32">
        <f t="shared" si="106"/>
        <v>0</v>
      </c>
      <c r="AD326" s="32">
        <f t="shared" si="107"/>
        <v>924366.19095157506</v>
      </c>
    </row>
    <row r="327" spans="1:30" ht="15.75" thickBot="1" x14ac:dyDescent="0.3">
      <c r="A327" s="7">
        <v>317</v>
      </c>
      <c r="B327" s="14">
        <f t="shared" si="98"/>
        <v>32455620.828774355</v>
      </c>
      <c r="C327" s="19">
        <f t="shared" si="99"/>
        <v>853533.2026303981</v>
      </c>
      <c r="D327" s="14">
        <f t="shared" si="88"/>
        <v>216370.80552516237</v>
      </c>
      <c r="E327" s="15">
        <f t="shared" si="89"/>
        <v>637162.39710523572</v>
      </c>
      <c r="F327" s="17">
        <f>IF(time&lt;=30,1-(1-$F$3*time/30)^(1/12),1-(1-$F$3)^(1/12))</f>
        <v>2.5350486138366879E-3</v>
      </c>
      <c r="G327" s="16">
        <f t="shared" si="90"/>
        <v>80661.338941623078</v>
      </c>
      <c r="H327" s="14">
        <f t="shared" si="91"/>
        <v>13523.175345322648</v>
      </c>
      <c r="I327" s="15">
        <f t="shared" si="92"/>
        <v>717823.73604685883</v>
      </c>
      <c r="J327" s="14">
        <f t="shared" si="93"/>
        <v>202847.63017983973</v>
      </c>
      <c r="K327" s="21">
        <f t="shared" si="94"/>
        <v>920671.3662266985</v>
      </c>
      <c r="M327" s="33">
        <f t="shared" si="100"/>
        <v>0</v>
      </c>
      <c r="N327" s="30">
        <f>(I-Service_Fee)/12*M327</f>
        <v>0</v>
      </c>
      <c r="O327" s="35">
        <f t="shared" si="95"/>
        <v>0</v>
      </c>
      <c r="P327" s="33">
        <f t="shared" si="108"/>
        <v>0</v>
      </c>
      <c r="Q327" s="30">
        <f>(I-Service_Fee)/12*P327</f>
        <v>0</v>
      </c>
      <c r="R327" s="34">
        <f t="shared" si="96"/>
        <v>0</v>
      </c>
      <c r="S327" s="33">
        <f t="shared" si="101"/>
        <v>0</v>
      </c>
      <c r="T327" s="30">
        <f>(I-Service_Fee)/12*S327</f>
        <v>0</v>
      </c>
      <c r="U327" s="35">
        <f t="shared" si="97"/>
        <v>0</v>
      </c>
      <c r="V327" s="34">
        <f t="shared" si="102"/>
        <v>32455620.828774177</v>
      </c>
      <c r="W327" s="30">
        <f>(I-Service_Fee)/12*V327</f>
        <v>202847.6301798386</v>
      </c>
      <c r="X327" s="35">
        <f t="shared" si="103"/>
        <v>717823.73604685883</v>
      </c>
      <c r="Y327" s="32"/>
      <c r="Z327" s="32">
        <f t="shared" si="109"/>
        <v>317</v>
      </c>
      <c r="AA327" s="32">
        <f t="shared" si="104"/>
        <v>0</v>
      </c>
      <c r="AB327" s="32">
        <f t="shared" si="105"/>
        <v>0</v>
      </c>
      <c r="AC327" s="32">
        <f t="shared" si="106"/>
        <v>0</v>
      </c>
      <c r="AD327" s="32">
        <f t="shared" si="107"/>
        <v>920671.36622669746</v>
      </c>
    </row>
    <row r="328" spans="1:30" ht="15.75" thickBot="1" x14ac:dyDescent="0.3">
      <c r="A328" s="7">
        <v>318</v>
      </c>
      <c r="B328" s="14">
        <f t="shared" si="98"/>
        <v>31737797.092727497</v>
      </c>
      <c r="C328" s="19">
        <f t="shared" si="99"/>
        <v>851369.45446820627</v>
      </c>
      <c r="D328" s="14">
        <f t="shared" si="88"/>
        <v>211585.31395151667</v>
      </c>
      <c r="E328" s="15">
        <f t="shared" si="89"/>
        <v>639784.14051668963</v>
      </c>
      <c r="F328" s="17">
        <f>IF(time&lt;=30,1-(1-$F$3*time/30)^(1/12),1-(1-$F$3)^(1/12))</f>
        <v>2.5350486138366879E-3</v>
      </c>
      <c r="G328" s="16">
        <f t="shared" si="90"/>
        <v>78834.974627577365</v>
      </c>
      <c r="H328" s="14">
        <f t="shared" si="91"/>
        <v>13224.08212196979</v>
      </c>
      <c r="I328" s="15">
        <f t="shared" si="92"/>
        <v>718619.11514426698</v>
      </c>
      <c r="J328" s="14">
        <f t="shared" si="93"/>
        <v>198361.23182954689</v>
      </c>
      <c r="K328" s="21">
        <f t="shared" si="94"/>
        <v>916980.34697381384</v>
      </c>
      <c r="M328" s="33">
        <f t="shared" si="100"/>
        <v>0</v>
      </c>
      <c r="N328" s="30">
        <f>(I-Service_Fee)/12*M328</f>
        <v>0</v>
      </c>
      <c r="O328" s="35">
        <f t="shared" si="95"/>
        <v>0</v>
      </c>
      <c r="P328" s="33">
        <f t="shared" si="108"/>
        <v>0</v>
      </c>
      <c r="Q328" s="30">
        <f>(I-Service_Fee)/12*P328</f>
        <v>0</v>
      </c>
      <c r="R328" s="34">
        <f t="shared" si="96"/>
        <v>0</v>
      </c>
      <c r="S328" s="33">
        <f t="shared" si="101"/>
        <v>0</v>
      </c>
      <c r="T328" s="30">
        <f>(I-Service_Fee)/12*S328</f>
        <v>0</v>
      </c>
      <c r="U328" s="35">
        <f t="shared" si="97"/>
        <v>0</v>
      </c>
      <c r="V328" s="34">
        <f t="shared" si="102"/>
        <v>31737797.092727318</v>
      </c>
      <c r="W328" s="30">
        <f>(I-Service_Fee)/12*V328</f>
        <v>198361.23182954572</v>
      </c>
      <c r="X328" s="35">
        <f t="shared" si="103"/>
        <v>718619.11514426698</v>
      </c>
      <c r="Y328" s="32"/>
      <c r="Z328" s="32">
        <f t="shared" si="109"/>
        <v>318</v>
      </c>
      <c r="AA328" s="32">
        <f t="shared" si="104"/>
        <v>0</v>
      </c>
      <c r="AB328" s="32">
        <f t="shared" si="105"/>
        <v>0</v>
      </c>
      <c r="AC328" s="32">
        <f t="shared" si="106"/>
        <v>0</v>
      </c>
      <c r="AD328" s="32">
        <f t="shared" si="107"/>
        <v>916980.34697381267</v>
      </c>
    </row>
    <row r="329" spans="1:30" ht="15.75" thickBot="1" x14ac:dyDescent="0.3">
      <c r="A329" s="7">
        <v>319</v>
      </c>
      <c r="B329" s="14">
        <f t="shared" si="98"/>
        <v>31019177.97758323</v>
      </c>
      <c r="C329" s="19">
        <f t="shared" si="99"/>
        <v>849211.19151279377</v>
      </c>
      <c r="D329" s="14">
        <f t="shared" si="88"/>
        <v>206794.51985055488</v>
      </c>
      <c r="E329" s="15">
        <f t="shared" si="89"/>
        <v>642416.67166223889</v>
      </c>
      <c r="F329" s="17">
        <f>IF(time&lt;=30,1-(1-$F$3*time/30)^(1/12),1-(1-$F$3)^(1/12))</f>
        <v>2.5350486138366879E-3</v>
      </c>
      <c r="G329" s="16">
        <f t="shared" si="90"/>
        <v>77006.566641422949</v>
      </c>
      <c r="H329" s="14">
        <f t="shared" si="91"/>
        <v>12924.65749065968</v>
      </c>
      <c r="I329" s="15">
        <f t="shared" si="92"/>
        <v>719423.23830366181</v>
      </c>
      <c r="J329" s="14">
        <f t="shared" si="93"/>
        <v>193869.8623598952</v>
      </c>
      <c r="K329" s="21">
        <f t="shared" si="94"/>
        <v>913293.10066355695</v>
      </c>
      <c r="M329" s="33">
        <f t="shared" si="100"/>
        <v>0</v>
      </c>
      <c r="N329" s="30">
        <f>(I-Service_Fee)/12*M329</f>
        <v>0</v>
      </c>
      <c r="O329" s="35">
        <f t="shared" si="95"/>
        <v>0</v>
      </c>
      <c r="P329" s="33">
        <f t="shared" si="108"/>
        <v>0</v>
      </c>
      <c r="Q329" s="30">
        <f>(I-Service_Fee)/12*P329</f>
        <v>0</v>
      </c>
      <c r="R329" s="34">
        <f t="shared" si="96"/>
        <v>0</v>
      </c>
      <c r="S329" s="33">
        <f t="shared" si="101"/>
        <v>0</v>
      </c>
      <c r="T329" s="30">
        <f>(I-Service_Fee)/12*S329</f>
        <v>0</v>
      </c>
      <c r="U329" s="35">
        <f t="shared" si="97"/>
        <v>0</v>
      </c>
      <c r="V329" s="34">
        <f t="shared" si="102"/>
        <v>31019177.977583051</v>
      </c>
      <c r="W329" s="30">
        <f>(I-Service_Fee)/12*V329</f>
        <v>193869.86235989406</v>
      </c>
      <c r="X329" s="35">
        <f t="shared" si="103"/>
        <v>719423.23830366181</v>
      </c>
      <c r="Y329" s="32"/>
      <c r="Z329" s="32">
        <f t="shared" si="109"/>
        <v>319</v>
      </c>
      <c r="AA329" s="32">
        <f t="shared" si="104"/>
        <v>0</v>
      </c>
      <c r="AB329" s="32">
        <f t="shared" si="105"/>
        <v>0</v>
      </c>
      <c r="AC329" s="32">
        <f t="shared" si="106"/>
        <v>0</v>
      </c>
      <c r="AD329" s="32">
        <f t="shared" si="107"/>
        <v>913293.1006635559</v>
      </c>
    </row>
    <row r="330" spans="1:30" ht="15.75" thickBot="1" x14ac:dyDescent="0.3">
      <c r="A330" s="7">
        <v>320</v>
      </c>
      <c r="B330" s="14">
        <f t="shared" si="98"/>
        <v>30299754.739279568</v>
      </c>
      <c r="C330" s="19">
        <f t="shared" si="99"/>
        <v>847058.39985889453</v>
      </c>
      <c r="D330" s="14">
        <f t="shared" si="88"/>
        <v>201998.36492853047</v>
      </c>
      <c r="E330" s="15">
        <f t="shared" si="89"/>
        <v>645060.034930364</v>
      </c>
      <c r="F330" s="17">
        <f>IF(time&lt;=30,1-(1-$F$3*time/30)^(1/12),1-(1-$F$3)^(1/12))</f>
        <v>2.5350486138366879E-3</v>
      </c>
      <c r="G330" s="16">
        <f t="shared" si="90"/>
        <v>75176.092704010618</v>
      </c>
      <c r="H330" s="14">
        <f t="shared" si="91"/>
        <v>12624.897808033153</v>
      </c>
      <c r="I330" s="15">
        <f t="shared" si="92"/>
        <v>720236.12763437466</v>
      </c>
      <c r="J330" s="14">
        <f t="shared" si="93"/>
        <v>189373.46712049731</v>
      </c>
      <c r="K330" s="21">
        <f t="shared" si="94"/>
        <v>909609.59475487191</v>
      </c>
      <c r="M330" s="33">
        <f t="shared" si="100"/>
        <v>0</v>
      </c>
      <c r="N330" s="30">
        <f>(I-Service_Fee)/12*M330</f>
        <v>0</v>
      </c>
      <c r="O330" s="35">
        <f t="shared" si="95"/>
        <v>0</v>
      </c>
      <c r="P330" s="33">
        <f t="shared" si="108"/>
        <v>0</v>
      </c>
      <c r="Q330" s="30">
        <f>(I-Service_Fee)/12*P330</f>
        <v>0</v>
      </c>
      <c r="R330" s="34">
        <f t="shared" si="96"/>
        <v>0</v>
      </c>
      <c r="S330" s="33">
        <f t="shared" si="101"/>
        <v>0</v>
      </c>
      <c r="T330" s="30">
        <f>(I-Service_Fee)/12*S330</f>
        <v>0</v>
      </c>
      <c r="U330" s="35">
        <f t="shared" si="97"/>
        <v>0</v>
      </c>
      <c r="V330" s="34">
        <f t="shared" si="102"/>
        <v>30299754.739279389</v>
      </c>
      <c r="W330" s="30">
        <f>(I-Service_Fee)/12*V330</f>
        <v>189373.46712049618</v>
      </c>
      <c r="X330" s="35">
        <f t="shared" si="103"/>
        <v>720236.12763437466</v>
      </c>
      <c r="Y330" s="32"/>
      <c r="Z330" s="32">
        <f t="shared" si="109"/>
        <v>320</v>
      </c>
      <c r="AA330" s="32">
        <f t="shared" si="104"/>
        <v>0</v>
      </c>
      <c r="AB330" s="32">
        <f t="shared" si="105"/>
        <v>0</v>
      </c>
      <c r="AC330" s="32">
        <f t="shared" si="106"/>
        <v>0</v>
      </c>
      <c r="AD330" s="32">
        <f t="shared" si="107"/>
        <v>909609.59475487086</v>
      </c>
    </row>
    <row r="331" spans="1:30" ht="15.75" thickBot="1" x14ac:dyDescent="0.3">
      <c r="A331" s="7">
        <v>321</v>
      </c>
      <c r="B331" s="14">
        <f t="shared" si="98"/>
        <v>29579518.611645192</v>
      </c>
      <c r="C331" s="19">
        <f t="shared" si="99"/>
        <v>844911.06563649361</v>
      </c>
      <c r="D331" s="14">
        <f t="shared" si="88"/>
        <v>197196.79074430128</v>
      </c>
      <c r="E331" s="15">
        <f t="shared" si="89"/>
        <v>647714.27489219233</v>
      </c>
      <c r="F331" s="17">
        <f>IF(time&lt;=30,1-(1-$F$3*time/30)^(1/12),1-(1-$F$3)^(1/12))</f>
        <v>2.5350486138366879E-3</v>
      </c>
      <c r="G331" s="16">
        <f t="shared" si="90"/>
        <v>73343.530479679961</v>
      </c>
      <c r="H331" s="14">
        <f t="shared" si="91"/>
        <v>12324.79942151883</v>
      </c>
      <c r="I331" s="15">
        <f t="shared" si="92"/>
        <v>721057.80537187227</v>
      </c>
      <c r="J331" s="14">
        <f t="shared" si="93"/>
        <v>184871.99132278244</v>
      </c>
      <c r="K331" s="21">
        <f t="shared" si="94"/>
        <v>905929.79669465474</v>
      </c>
      <c r="M331" s="33">
        <f t="shared" si="100"/>
        <v>0</v>
      </c>
      <c r="N331" s="30">
        <f>(I-Service_Fee)/12*M331</f>
        <v>0</v>
      </c>
      <c r="O331" s="35">
        <f t="shared" si="95"/>
        <v>0</v>
      </c>
      <c r="P331" s="33">
        <f t="shared" si="108"/>
        <v>0</v>
      </c>
      <c r="Q331" s="30">
        <f>(I-Service_Fee)/12*P331</f>
        <v>0</v>
      </c>
      <c r="R331" s="34">
        <f t="shared" si="96"/>
        <v>0</v>
      </c>
      <c r="S331" s="33">
        <f t="shared" si="101"/>
        <v>0</v>
      </c>
      <c r="T331" s="30">
        <f>(I-Service_Fee)/12*S331</f>
        <v>0</v>
      </c>
      <c r="U331" s="35">
        <f t="shared" si="97"/>
        <v>0</v>
      </c>
      <c r="V331" s="34">
        <f t="shared" si="102"/>
        <v>29579518.611645013</v>
      </c>
      <c r="W331" s="30">
        <f>(I-Service_Fee)/12*V331</f>
        <v>184871.99132278131</v>
      </c>
      <c r="X331" s="35">
        <f t="shared" si="103"/>
        <v>721057.80537187227</v>
      </c>
      <c r="Y331" s="32"/>
      <c r="Z331" s="32">
        <f t="shared" si="109"/>
        <v>321</v>
      </c>
      <c r="AA331" s="32">
        <f t="shared" si="104"/>
        <v>0</v>
      </c>
      <c r="AB331" s="32">
        <f t="shared" si="105"/>
        <v>0</v>
      </c>
      <c r="AC331" s="32">
        <f t="shared" si="106"/>
        <v>0</v>
      </c>
      <c r="AD331" s="32">
        <f t="shared" si="107"/>
        <v>905929.79669465357</v>
      </c>
    </row>
    <row r="332" spans="1:30" ht="15.75" thickBot="1" x14ac:dyDescent="0.3">
      <c r="A332" s="7">
        <v>322</v>
      </c>
      <c r="B332" s="14">
        <f t="shared" si="98"/>
        <v>28858460.806273319</v>
      </c>
      <c r="C332" s="19">
        <f t="shared" si="99"/>
        <v>842769.17501073668</v>
      </c>
      <c r="D332" s="14">
        <f t="shared" ref="D332:D370" si="110">B332*$C$6</f>
        <v>192389.73870848882</v>
      </c>
      <c r="E332" s="15">
        <f t="shared" ref="E332:E370" si="111">ABS(C332-D332)</f>
        <v>650379.43630224792</v>
      </c>
      <c r="F332" s="17">
        <f>IF(time&lt;=30,1-(1-$F$3*time/30)^(1/12),1-(1-$F$3)^(1/12))</f>
        <v>2.5350486138366879E-3</v>
      </c>
      <c r="G332" s="16">
        <f t="shared" ref="G332:G370" si="112">F332*(B332-E332)</f>
        <v>71508.857575937669</v>
      </c>
      <c r="H332" s="14">
        <f t="shared" ref="H332:H370" si="113">$C$8*B332/12</f>
        <v>12024.358669280549</v>
      </c>
      <c r="I332" s="15">
        <f t="shared" ref="I332:I370" si="114">E332+G332</f>
        <v>721888.29387818556</v>
      </c>
      <c r="J332" s="14">
        <f t="shared" ref="J332:J370" si="115">D332-H332</f>
        <v>180365.38003920828</v>
      </c>
      <c r="K332" s="21">
        <f t="shared" ref="K332:K370" si="116">I332+J332</f>
        <v>902253.6739173939</v>
      </c>
      <c r="M332" s="33">
        <f t="shared" si="100"/>
        <v>0</v>
      </c>
      <c r="N332" s="30">
        <f>(I-Service_Fee)/12*M332</f>
        <v>0</v>
      </c>
      <c r="O332" s="35">
        <f t="shared" ref="O332:O370" si="117">MIN(M332,I332)</f>
        <v>0</v>
      </c>
      <c r="P332" s="33">
        <f t="shared" si="108"/>
        <v>0</v>
      </c>
      <c r="Q332" s="30">
        <f>(I-Service_Fee)/12*P332</f>
        <v>0</v>
      </c>
      <c r="R332" s="34">
        <f t="shared" ref="R332:R370" si="118">IF(M332-O332&gt;0,0,MIN(I332-O332,P332))</f>
        <v>0</v>
      </c>
      <c r="S332" s="33">
        <f t="shared" si="101"/>
        <v>0</v>
      </c>
      <c r="T332" s="30">
        <f>(I-Service_Fee)/12*S332</f>
        <v>0</v>
      </c>
      <c r="U332" s="35">
        <f t="shared" ref="U332:U370" si="119">IF(P332-R332&gt;0,0,MIN(I332-R332,S332))</f>
        <v>0</v>
      </c>
      <c r="V332" s="34">
        <f t="shared" si="102"/>
        <v>28858460.80627314</v>
      </c>
      <c r="W332" s="30">
        <f>(I-Service_Fee)/12*V332</f>
        <v>180365.38003920711</v>
      </c>
      <c r="X332" s="35">
        <f t="shared" si="103"/>
        <v>721888.29387818556</v>
      </c>
      <c r="Y332" s="32"/>
      <c r="Z332" s="32">
        <f t="shared" si="109"/>
        <v>322</v>
      </c>
      <c r="AA332" s="32">
        <f t="shared" si="104"/>
        <v>0</v>
      </c>
      <c r="AB332" s="32">
        <f t="shared" si="105"/>
        <v>0</v>
      </c>
      <c r="AC332" s="32">
        <f t="shared" si="106"/>
        <v>0</v>
      </c>
      <c r="AD332" s="32">
        <f t="shared" si="107"/>
        <v>902253.67391739273</v>
      </c>
    </row>
    <row r="333" spans="1:30" ht="15.75" thickBot="1" x14ac:dyDescent="0.3">
      <c r="A333" s="7">
        <v>323</v>
      </c>
      <c r="B333" s="14">
        <f t="shared" ref="B333:B370" si="120">B332-I332</f>
        <v>28136572.512395132</v>
      </c>
      <c r="C333" s="19">
        <f t="shared" ref="C333:C370" si="121">-PMT($C$6,$C$3-A332,B333,0)</f>
        <v>840632.71418184123</v>
      </c>
      <c r="D333" s="14">
        <f t="shared" si="110"/>
        <v>187577.15008263424</v>
      </c>
      <c r="E333" s="15">
        <f t="shared" si="111"/>
        <v>653055.56409920705</v>
      </c>
      <c r="F333" s="17">
        <f>IF(time&lt;=30,1-(1-$F$3*time/30)^(1/12),1-(1-$F$3)^(1/12))</f>
        <v>2.5350486138366879E-3</v>
      </c>
      <c r="G333" s="16">
        <f t="shared" si="112"/>
        <v>69672.051543134701</v>
      </c>
      <c r="H333" s="14">
        <f t="shared" si="113"/>
        <v>11723.571880164638</v>
      </c>
      <c r="I333" s="15">
        <f t="shared" si="114"/>
        <v>722727.61564234179</v>
      </c>
      <c r="J333" s="14">
        <f t="shared" si="115"/>
        <v>175853.57820246959</v>
      </c>
      <c r="K333" s="21">
        <f t="shared" si="116"/>
        <v>898581.19384481141</v>
      </c>
      <c r="M333" s="33">
        <f t="shared" ref="M333:M370" si="122">M332-O332</f>
        <v>0</v>
      </c>
      <c r="N333" s="30">
        <f>(I-Service_Fee)/12*M333</f>
        <v>0</v>
      </c>
      <c r="O333" s="35">
        <f t="shared" si="117"/>
        <v>0</v>
      </c>
      <c r="P333" s="33">
        <f t="shared" si="108"/>
        <v>0</v>
      </c>
      <c r="Q333" s="30">
        <f>(I-Service_Fee)/12*P333</f>
        <v>0</v>
      </c>
      <c r="R333" s="34">
        <f t="shared" si="118"/>
        <v>0</v>
      </c>
      <c r="S333" s="33">
        <f t="shared" ref="S333:S370" si="123">S332-U332</f>
        <v>0</v>
      </c>
      <c r="T333" s="30">
        <f>(I-Service_Fee)/12*S333</f>
        <v>0</v>
      </c>
      <c r="U333" s="35">
        <f t="shared" si="119"/>
        <v>0</v>
      </c>
      <c r="V333" s="34">
        <f t="shared" ref="V333:V370" si="124">V332-X332</f>
        <v>28136572.512394954</v>
      </c>
      <c r="W333" s="30">
        <f>(I-Service_Fee)/12*V333</f>
        <v>175853.57820246843</v>
      </c>
      <c r="X333" s="35">
        <f t="shared" ref="X333:X370" si="125">IF(S333-U333&gt;0,0,MIN(I333-U333,V333))</f>
        <v>722727.61564234179</v>
      </c>
      <c r="Y333" s="32"/>
      <c r="Z333" s="32">
        <f t="shared" si="109"/>
        <v>323</v>
      </c>
      <c r="AA333" s="32">
        <f t="shared" ref="AA333:AA370" si="126">SUM(N333:O333)</f>
        <v>0</v>
      </c>
      <c r="AB333" s="32">
        <f t="shared" ref="AB333:AB370" si="127">SUM(Q333:R333)</f>
        <v>0</v>
      </c>
      <c r="AC333" s="32">
        <f t="shared" ref="AC333:AC370" si="128">SUM(T333:U333)</f>
        <v>0</v>
      </c>
      <c r="AD333" s="32">
        <f t="shared" ref="AD333:AD370" si="129">SUM(W333:X333)</f>
        <v>898581.19384481024</v>
      </c>
    </row>
    <row r="334" spans="1:30" ht="15.75" thickBot="1" x14ac:dyDescent="0.3">
      <c r="A334" s="7">
        <v>324</v>
      </c>
      <c r="B334" s="14">
        <f t="shared" si="120"/>
        <v>27413844.89675279</v>
      </c>
      <c r="C334" s="19">
        <f t="shared" si="121"/>
        <v>838501.66938500886</v>
      </c>
      <c r="D334" s="14">
        <f t="shared" si="110"/>
        <v>182758.96597835195</v>
      </c>
      <c r="E334" s="15">
        <f t="shared" si="111"/>
        <v>655742.70340665686</v>
      </c>
      <c r="F334" s="17">
        <f>IF(time&lt;=30,1-(1-$F$3*time/30)^(1/12),1-(1-$F$3)^(1/12))</f>
        <v>2.5350486138366879E-3</v>
      </c>
      <c r="G334" s="16">
        <f t="shared" si="112"/>
        <v>67833.089874142548</v>
      </c>
      <c r="H334" s="14">
        <f t="shared" si="113"/>
        <v>11422.435373646995</v>
      </c>
      <c r="I334" s="15">
        <f t="shared" si="114"/>
        <v>723575.79328079941</v>
      </c>
      <c r="J334" s="14">
        <f t="shared" si="115"/>
        <v>171336.53060470495</v>
      </c>
      <c r="K334" s="21">
        <f t="shared" si="116"/>
        <v>894912.32388550439</v>
      </c>
      <c r="M334" s="33">
        <f t="shared" si="122"/>
        <v>0</v>
      </c>
      <c r="N334" s="30">
        <f>(I-Service_Fee)/12*M334</f>
        <v>0</v>
      </c>
      <c r="O334" s="35">
        <f t="shared" si="117"/>
        <v>0</v>
      </c>
      <c r="P334" s="33">
        <f t="shared" ref="P334:P370" si="130">P333-R333</f>
        <v>0</v>
      </c>
      <c r="Q334" s="30">
        <f>(I-Service_Fee)/12*P334</f>
        <v>0</v>
      </c>
      <c r="R334" s="34">
        <f t="shared" si="118"/>
        <v>0</v>
      </c>
      <c r="S334" s="33">
        <f t="shared" si="123"/>
        <v>0</v>
      </c>
      <c r="T334" s="30">
        <f>(I-Service_Fee)/12*S334</f>
        <v>0</v>
      </c>
      <c r="U334" s="35">
        <f t="shared" si="119"/>
        <v>0</v>
      </c>
      <c r="V334" s="34">
        <f t="shared" si="124"/>
        <v>27413844.896752611</v>
      </c>
      <c r="W334" s="30">
        <f>(I-Service_Fee)/12*V334</f>
        <v>171336.53060470382</v>
      </c>
      <c r="X334" s="35">
        <f t="shared" si="125"/>
        <v>723575.79328079941</v>
      </c>
      <c r="Y334" s="32"/>
      <c r="Z334" s="32">
        <f t="shared" ref="Z334:Z370" si="131">Z333+1</f>
        <v>324</v>
      </c>
      <c r="AA334" s="32">
        <f t="shared" si="126"/>
        <v>0</v>
      </c>
      <c r="AB334" s="32">
        <f t="shared" si="127"/>
        <v>0</v>
      </c>
      <c r="AC334" s="32">
        <f t="shared" si="128"/>
        <v>0</v>
      </c>
      <c r="AD334" s="32">
        <f t="shared" si="129"/>
        <v>894912.32388550323</v>
      </c>
    </row>
    <row r="335" spans="1:30" ht="15.75" thickBot="1" x14ac:dyDescent="0.3">
      <c r="A335" s="7">
        <v>325</v>
      </c>
      <c r="B335" s="14">
        <f t="shared" si="120"/>
        <v>26690269.103471991</v>
      </c>
      <c r="C335" s="19">
        <f t="shared" si="121"/>
        <v>836376.02689033467</v>
      </c>
      <c r="D335" s="14">
        <f t="shared" si="110"/>
        <v>177935.12735647996</v>
      </c>
      <c r="E335" s="15">
        <f t="shared" si="111"/>
        <v>658440.89953385468</v>
      </c>
      <c r="F335" s="17">
        <f>IF(time&lt;=30,1-(1-$F$3*time/30)^(1/12),1-(1-$F$3)^(1/12))</f>
        <v>2.5350486138366879E-3</v>
      </c>
      <c r="G335" s="16">
        <f t="shared" si="112"/>
        <v>65991.950004028171</v>
      </c>
      <c r="H335" s="14">
        <f t="shared" si="113"/>
        <v>11120.945459779998</v>
      </c>
      <c r="I335" s="15">
        <f t="shared" si="114"/>
        <v>724432.84953788284</v>
      </c>
      <c r="J335" s="14">
        <f t="shared" si="115"/>
        <v>166814.18189669997</v>
      </c>
      <c r="K335" s="21">
        <f t="shared" si="116"/>
        <v>891247.03143458278</v>
      </c>
      <c r="M335" s="33">
        <f t="shared" si="122"/>
        <v>0</v>
      </c>
      <c r="N335" s="30">
        <f>(I-Service_Fee)/12*M335</f>
        <v>0</v>
      </c>
      <c r="O335" s="35">
        <f t="shared" si="117"/>
        <v>0</v>
      </c>
      <c r="P335" s="33">
        <f t="shared" si="130"/>
        <v>0</v>
      </c>
      <c r="Q335" s="30">
        <f>(I-Service_Fee)/12*P335</f>
        <v>0</v>
      </c>
      <c r="R335" s="34">
        <f t="shared" si="118"/>
        <v>0</v>
      </c>
      <c r="S335" s="33">
        <f t="shared" si="123"/>
        <v>0</v>
      </c>
      <c r="T335" s="30">
        <f>(I-Service_Fee)/12*S335</f>
        <v>0</v>
      </c>
      <c r="U335" s="35">
        <f t="shared" si="119"/>
        <v>0</v>
      </c>
      <c r="V335" s="34">
        <f t="shared" si="124"/>
        <v>26690269.103471812</v>
      </c>
      <c r="W335" s="30">
        <f>(I-Service_Fee)/12*V335</f>
        <v>166814.18189669881</v>
      </c>
      <c r="X335" s="35">
        <f t="shared" si="125"/>
        <v>724432.84953788284</v>
      </c>
      <c r="Y335" s="32"/>
      <c r="Z335" s="32">
        <f t="shared" si="131"/>
        <v>325</v>
      </c>
      <c r="AA335" s="32">
        <f t="shared" si="126"/>
        <v>0</v>
      </c>
      <c r="AB335" s="32">
        <f t="shared" si="127"/>
        <v>0</v>
      </c>
      <c r="AC335" s="32">
        <f t="shared" si="128"/>
        <v>0</v>
      </c>
      <c r="AD335" s="32">
        <f t="shared" si="129"/>
        <v>891247.03143458162</v>
      </c>
    </row>
    <row r="336" spans="1:30" ht="15.75" thickBot="1" x14ac:dyDescent="0.3">
      <c r="A336" s="7">
        <v>326</v>
      </c>
      <c r="B336" s="14">
        <f t="shared" si="120"/>
        <v>25965836.253934108</v>
      </c>
      <c r="C336" s="19">
        <f t="shared" si="121"/>
        <v>834255.77300271997</v>
      </c>
      <c r="D336" s="14">
        <f t="shared" si="110"/>
        <v>173105.57502622739</v>
      </c>
      <c r="E336" s="15">
        <f t="shared" si="111"/>
        <v>661150.19797649258</v>
      </c>
      <c r="F336" s="17">
        <f>IF(time&lt;=30,1-(1-$F$3*time/30)^(1/12),1-(1-$F$3)^(1/12))</f>
        <v>2.5350486138366879E-3</v>
      </c>
      <c r="G336" s="16">
        <f t="shared" si="112"/>
        <v>64148.609309727915</v>
      </c>
      <c r="H336" s="14">
        <f t="shared" si="113"/>
        <v>10819.098439139212</v>
      </c>
      <c r="I336" s="15">
        <f t="shared" si="114"/>
        <v>725298.80728622049</v>
      </c>
      <c r="J336" s="14">
        <f t="shared" si="115"/>
        <v>162286.4765870882</v>
      </c>
      <c r="K336" s="21">
        <f t="shared" si="116"/>
        <v>887585.28387330868</v>
      </c>
      <c r="M336" s="33">
        <f t="shared" si="122"/>
        <v>0</v>
      </c>
      <c r="N336" s="30">
        <f>(I-Service_Fee)/12*M336</f>
        <v>0</v>
      </c>
      <c r="O336" s="35">
        <f t="shared" si="117"/>
        <v>0</v>
      </c>
      <c r="P336" s="33">
        <f t="shared" si="130"/>
        <v>0</v>
      </c>
      <c r="Q336" s="30">
        <f>(I-Service_Fee)/12*P336</f>
        <v>0</v>
      </c>
      <c r="R336" s="34">
        <f t="shared" si="118"/>
        <v>0</v>
      </c>
      <c r="S336" s="33">
        <f t="shared" si="123"/>
        <v>0</v>
      </c>
      <c r="T336" s="30">
        <f>(I-Service_Fee)/12*S336</f>
        <v>0</v>
      </c>
      <c r="U336" s="35">
        <f t="shared" si="119"/>
        <v>0</v>
      </c>
      <c r="V336" s="34">
        <f t="shared" si="124"/>
        <v>25965836.253933929</v>
      </c>
      <c r="W336" s="30">
        <f>(I-Service_Fee)/12*V336</f>
        <v>162286.47658708703</v>
      </c>
      <c r="X336" s="35">
        <f t="shared" si="125"/>
        <v>725298.80728622049</v>
      </c>
      <c r="Y336" s="32"/>
      <c r="Z336" s="32">
        <f t="shared" si="131"/>
        <v>326</v>
      </c>
      <c r="AA336" s="32">
        <f t="shared" si="126"/>
        <v>0</v>
      </c>
      <c r="AB336" s="32">
        <f t="shared" si="127"/>
        <v>0</v>
      </c>
      <c r="AC336" s="32">
        <f t="shared" si="128"/>
        <v>0</v>
      </c>
      <c r="AD336" s="32">
        <f t="shared" si="129"/>
        <v>887585.28387330752</v>
      </c>
    </row>
    <row r="337" spans="1:30" ht="15.75" thickBot="1" x14ac:dyDescent="0.3">
      <c r="A337" s="7">
        <v>327</v>
      </c>
      <c r="B337" s="14">
        <f t="shared" si="120"/>
        <v>25240537.446647886</v>
      </c>
      <c r="C337" s="19">
        <f t="shared" si="121"/>
        <v>832140.89406178426</v>
      </c>
      <c r="D337" s="14">
        <f t="shared" si="110"/>
        <v>168270.24964431926</v>
      </c>
      <c r="E337" s="15">
        <f t="shared" si="111"/>
        <v>663870.64441746497</v>
      </c>
      <c r="F337" s="17">
        <f>IF(time&lt;=30,1-(1-$F$3*time/30)^(1/12),1-(1-$F$3)^(1/12))</f>
        <v>2.5350486138366879E-3</v>
      </c>
      <c r="G337" s="16">
        <f t="shared" si="112"/>
        <v>62303.045109720377</v>
      </c>
      <c r="H337" s="14">
        <f t="shared" si="113"/>
        <v>10516.890602769952</v>
      </c>
      <c r="I337" s="15">
        <f t="shared" si="114"/>
        <v>726173.6895271854</v>
      </c>
      <c r="J337" s="14">
        <f t="shared" si="115"/>
        <v>157753.35904154932</v>
      </c>
      <c r="K337" s="21">
        <f t="shared" si="116"/>
        <v>883927.04856873467</v>
      </c>
      <c r="M337" s="33">
        <f t="shared" si="122"/>
        <v>0</v>
      </c>
      <c r="N337" s="30">
        <f>(I-Service_Fee)/12*M337</f>
        <v>0</v>
      </c>
      <c r="O337" s="35">
        <f t="shared" si="117"/>
        <v>0</v>
      </c>
      <c r="P337" s="33">
        <f t="shared" si="130"/>
        <v>0</v>
      </c>
      <c r="Q337" s="30">
        <f>(I-Service_Fee)/12*P337</f>
        <v>0</v>
      </c>
      <c r="R337" s="34">
        <f t="shared" si="118"/>
        <v>0</v>
      </c>
      <c r="S337" s="33">
        <f t="shared" si="123"/>
        <v>0</v>
      </c>
      <c r="T337" s="30">
        <f>(I-Service_Fee)/12*S337</f>
        <v>0</v>
      </c>
      <c r="U337" s="35">
        <f t="shared" si="119"/>
        <v>0</v>
      </c>
      <c r="V337" s="34">
        <f t="shared" si="124"/>
        <v>25240537.446647707</v>
      </c>
      <c r="W337" s="30">
        <f>(I-Service_Fee)/12*V337</f>
        <v>157753.35904154816</v>
      </c>
      <c r="X337" s="35">
        <f t="shared" si="125"/>
        <v>726173.6895271854</v>
      </c>
      <c r="Y337" s="32"/>
      <c r="Z337" s="32">
        <f t="shared" si="131"/>
        <v>327</v>
      </c>
      <c r="AA337" s="32">
        <f t="shared" si="126"/>
        <v>0</v>
      </c>
      <c r="AB337" s="32">
        <f t="shared" si="127"/>
        <v>0</v>
      </c>
      <c r="AC337" s="32">
        <f t="shared" si="128"/>
        <v>0</v>
      </c>
      <c r="AD337" s="32">
        <f t="shared" si="129"/>
        <v>883927.0485687335</v>
      </c>
    </row>
    <row r="338" spans="1:30" ht="15.75" thickBot="1" x14ac:dyDescent="0.3">
      <c r="A338" s="7">
        <v>328</v>
      </c>
      <c r="B338" s="14">
        <f t="shared" si="120"/>
        <v>24514363.757120702</v>
      </c>
      <c r="C338" s="19">
        <f t="shared" si="121"/>
        <v>830031.37644177605</v>
      </c>
      <c r="D338" s="14">
        <f t="shared" si="110"/>
        <v>163429.09171413802</v>
      </c>
      <c r="E338" s="15">
        <f t="shared" si="111"/>
        <v>666602.28472763801</v>
      </c>
      <c r="F338" s="17">
        <f>IF(time&lt;=30,1-(1-$F$3*time/30)^(1/12),1-(1-$F$3)^(1/12))</f>
        <v>2.5350486138366879E-3</v>
      </c>
      <c r="G338" s="16">
        <f t="shared" si="112"/>
        <v>60455.234663698015</v>
      </c>
      <c r="H338" s="14">
        <f t="shared" si="113"/>
        <v>10214.318232133626</v>
      </c>
      <c r="I338" s="15">
        <f t="shared" si="114"/>
        <v>727057.51939133601</v>
      </c>
      <c r="J338" s="14">
        <f t="shared" si="115"/>
        <v>153214.77348200438</v>
      </c>
      <c r="K338" s="21">
        <f t="shared" si="116"/>
        <v>880272.29287334043</v>
      </c>
      <c r="M338" s="33">
        <f t="shared" si="122"/>
        <v>0</v>
      </c>
      <c r="N338" s="30">
        <f>(I-Service_Fee)/12*M338</f>
        <v>0</v>
      </c>
      <c r="O338" s="35">
        <f t="shared" si="117"/>
        <v>0</v>
      </c>
      <c r="P338" s="33">
        <f t="shared" si="130"/>
        <v>0</v>
      </c>
      <c r="Q338" s="30">
        <f>(I-Service_Fee)/12*P338</f>
        <v>0</v>
      </c>
      <c r="R338" s="34">
        <f t="shared" si="118"/>
        <v>0</v>
      </c>
      <c r="S338" s="33">
        <f t="shared" si="123"/>
        <v>0</v>
      </c>
      <c r="T338" s="30">
        <f>(I-Service_Fee)/12*S338</f>
        <v>0</v>
      </c>
      <c r="U338" s="35">
        <f t="shared" si="119"/>
        <v>0</v>
      </c>
      <c r="V338" s="34">
        <f t="shared" si="124"/>
        <v>24514363.757120524</v>
      </c>
      <c r="W338" s="30">
        <f>(I-Service_Fee)/12*V338</f>
        <v>153214.77348200325</v>
      </c>
      <c r="X338" s="35">
        <f t="shared" si="125"/>
        <v>727057.51939133601</v>
      </c>
      <c r="Y338" s="32"/>
      <c r="Z338" s="32">
        <f t="shared" si="131"/>
        <v>328</v>
      </c>
      <c r="AA338" s="32">
        <f t="shared" si="126"/>
        <v>0</v>
      </c>
      <c r="AB338" s="32">
        <f t="shared" si="127"/>
        <v>0</v>
      </c>
      <c r="AC338" s="32">
        <f t="shared" si="128"/>
        <v>0</v>
      </c>
      <c r="AD338" s="32">
        <f t="shared" si="129"/>
        <v>880272.29287333926</v>
      </c>
    </row>
    <row r="339" spans="1:30" ht="15.75" thickBot="1" x14ac:dyDescent="0.3">
      <c r="A339" s="7">
        <v>329</v>
      </c>
      <c r="B339" s="14">
        <f t="shared" si="120"/>
        <v>23787306.237729367</v>
      </c>
      <c r="C339" s="19">
        <f t="shared" si="121"/>
        <v>827927.20655148651</v>
      </c>
      <c r="D339" s="14">
        <f t="shared" si="110"/>
        <v>158582.04158486245</v>
      </c>
      <c r="E339" s="15">
        <f t="shared" si="111"/>
        <v>669345.164966624</v>
      </c>
      <c r="F339" s="17">
        <f>IF(time&lt;=30,1-(1-$F$3*time/30)^(1/12),1-(1-$F$3)^(1/12))</f>
        <v>2.5350486138366879E-3</v>
      </c>
      <c r="G339" s="16">
        <f t="shared" si="112"/>
        <v>58605.155172237704</v>
      </c>
      <c r="H339" s="14">
        <f t="shared" si="113"/>
        <v>9911.3775990539034</v>
      </c>
      <c r="I339" s="15">
        <f t="shared" si="114"/>
        <v>727950.32013886166</v>
      </c>
      <c r="J339" s="14">
        <f t="shared" si="115"/>
        <v>148670.66398580855</v>
      </c>
      <c r="K339" s="21">
        <f t="shared" si="116"/>
        <v>876620.98412467027</v>
      </c>
      <c r="M339" s="33">
        <f t="shared" si="122"/>
        <v>0</v>
      </c>
      <c r="N339" s="30">
        <f>(I-Service_Fee)/12*M339</f>
        <v>0</v>
      </c>
      <c r="O339" s="35">
        <f t="shared" si="117"/>
        <v>0</v>
      </c>
      <c r="P339" s="33">
        <f t="shared" si="130"/>
        <v>0</v>
      </c>
      <c r="Q339" s="30">
        <f>(I-Service_Fee)/12*P339</f>
        <v>0</v>
      </c>
      <c r="R339" s="34">
        <f t="shared" si="118"/>
        <v>0</v>
      </c>
      <c r="S339" s="33">
        <f t="shared" si="123"/>
        <v>0</v>
      </c>
      <c r="T339" s="30">
        <f>(I-Service_Fee)/12*S339</f>
        <v>0</v>
      </c>
      <c r="U339" s="35">
        <f t="shared" si="119"/>
        <v>0</v>
      </c>
      <c r="V339" s="34">
        <f t="shared" si="124"/>
        <v>23787306.237729188</v>
      </c>
      <c r="W339" s="30">
        <f>(I-Service_Fee)/12*V339</f>
        <v>148670.66398580742</v>
      </c>
      <c r="X339" s="35">
        <f t="shared" si="125"/>
        <v>727950.32013886166</v>
      </c>
      <c r="Y339" s="32"/>
      <c r="Z339" s="32">
        <f t="shared" si="131"/>
        <v>329</v>
      </c>
      <c r="AA339" s="32">
        <f t="shared" si="126"/>
        <v>0</v>
      </c>
      <c r="AB339" s="32">
        <f t="shared" si="127"/>
        <v>0</v>
      </c>
      <c r="AC339" s="32">
        <f t="shared" si="128"/>
        <v>0</v>
      </c>
      <c r="AD339" s="32">
        <f t="shared" si="129"/>
        <v>876620.98412466911</v>
      </c>
    </row>
    <row r="340" spans="1:30" ht="15.75" thickBot="1" x14ac:dyDescent="0.3">
      <c r="A340" s="7">
        <v>330</v>
      </c>
      <c r="B340" s="14">
        <f t="shared" si="120"/>
        <v>23059355.917590506</v>
      </c>
      <c r="C340" s="19">
        <f t="shared" si="121"/>
        <v>825828.37083416036</v>
      </c>
      <c r="D340" s="14">
        <f t="shared" si="110"/>
        <v>153729.03945060339</v>
      </c>
      <c r="E340" s="15">
        <f t="shared" si="111"/>
        <v>672099.33138355694</v>
      </c>
      <c r="F340" s="17">
        <f>IF(time&lt;=30,1-(1-$F$3*time/30)^(1/12),1-(1-$F$3)^(1/12))</f>
        <v>2.5350486138366879E-3</v>
      </c>
      <c r="G340" s="16">
        <f t="shared" si="112"/>
        <v>56752.783776470191</v>
      </c>
      <c r="H340" s="14">
        <f t="shared" si="113"/>
        <v>9608.064965662712</v>
      </c>
      <c r="I340" s="15">
        <f t="shared" si="114"/>
        <v>728852.11516002717</v>
      </c>
      <c r="J340" s="14">
        <f t="shared" si="115"/>
        <v>144120.97448494067</v>
      </c>
      <c r="K340" s="21">
        <f t="shared" si="116"/>
        <v>872973.08964496781</v>
      </c>
      <c r="M340" s="33">
        <f t="shared" si="122"/>
        <v>0</v>
      </c>
      <c r="N340" s="30">
        <f>(I-Service_Fee)/12*M340</f>
        <v>0</v>
      </c>
      <c r="O340" s="35">
        <f t="shared" si="117"/>
        <v>0</v>
      </c>
      <c r="P340" s="33">
        <f t="shared" si="130"/>
        <v>0</v>
      </c>
      <c r="Q340" s="30">
        <f>(I-Service_Fee)/12*P340</f>
        <v>0</v>
      </c>
      <c r="R340" s="34">
        <f t="shared" si="118"/>
        <v>0</v>
      </c>
      <c r="S340" s="33">
        <f t="shared" si="123"/>
        <v>0</v>
      </c>
      <c r="T340" s="30">
        <f>(I-Service_Fee)/12*S340</f>
        <v>0</v>
      </c>
      <c r="U340" s="35">
        <f t="shared" si="119"/>
        <v>0</v>
      </c>
      <c r="V340" s="34">
        <f t="shared" si="124"/>
        <v>23059355.917590328</v>
      </c>
      <c r="W340" s="30">
        <f>(I-Service_Fee)/12*V340</f>
        <v>144120.97448493954</v>
      </c>
      <c r="X340" s="35">
        <f t="shared" si="125"/>
        <v>728852.11516002717</v>
      </c>
      <c r="Y340" s="32"/>
      <c r="Z340" s="32">
        <f t="shared" si="131"/>
        <v>330</v>
      </c>
      <c r="AA340" s="32">
        <f t="shared" si="126"/>
        <v>0</v>
      </c>
      <c r="AB340" s="32">
        <f t="shared" si="127"/>
        <v>0</v>
      </c>
      <c r="AC340" s="32">
        <f t="shared" si="128"/>
        <v>0</v>
      </c>
      <c r="AD340" s="32">
        <f t="shared" si="129"/>
        <v>872973.08964496665</v>
      </c>
    </row>
    <row r="341" spans="1:30" ht="15.75" thickBot="1" x14ac:dyDescent="0.3">
      <c r="A341" s="7">
        <v>331</v>
      </c>
      <c r="B341" s="14">
        <f t="shared" si="120"/>
        <v>22330503.802430481</v>
      </c>
      <c r="C341" s="19">
        <f t="shared" si="121"/>
        <v>823734.85576741036</v>
      </c>
      <c r="D341" s="14">
        <f t="shared" si="110"/>
        <v>148870.02534953656</v>
      </c>
      <c r="E341" s="15">
        <f t="shared" si="111"/>
        <v>674864.8304178738</v>
      </c>
      <c r="F341" s="17">
        <f>IF(time&lt;=30,1-(1-$F$3*time/30)^(1/12),1-(1-$F$3)^(1/12))</f>
        <v>2.5350486138366879E-3</v>
      </c>
      <c r="G341" s="16">
        <f t="shared" si="112"/>
        <v>54898.097557748311</v>
      </c>
      <c r="H341" s="14">
        <f t="shared" si="113"/>
        <v>9304.3765843460333</v>
      </c>
      <c r="I341" s="15">
        <f t="shared" si="114"/>
        <v>729762.92797562212</v>
      </c>
      <c r="J341" s="14">
        <f t="shared" si="115"/>
        <v>139565.64876519053</v>
      </c>
      <c r="K341" s="21">
        <f t="shared" si="116"/>
        <v>869328.57674081263</v>
      </c>
      <c r="M341" s="33">
        <f t="shared" si="122"/>
        <v>0</v>
      </c>
      <c r="N341" s="30">
        <f>(I-Service_Fee)/12*M341</f>
        <v>0</v>
      </c>
      <c r="O341" s="35">
        <f t="shared" si="117"/>
        <v>0</v>
      </c>
      <c r="P341" s="33">
        <f t="shared" si="130"/>
        <v>0</v>
      </c>
      <c r="Q341" s="30">
        <f>(I-Service_Fee)/12*P341</f>
        <v>0</v>
      </c>
      <c r="R341" s="34">
        <f t="shared" si="118"/>
        <v>0</v>
      </c>
      <c r="S341" s="33">
        <f t="shared" si="123"/>
        <v>0</v>
      </c>
      <c r="T341" s="30">
        <f>(I-Service_Fee)/12*S341</f>
        <v>0</v>
      </c>
      <c r="U341" s="35">
        <f t="shared" si="119"/>
        <v>0</v>
      </c>
      <c r="V341" s="34">
        <f t="shared" si="124"/>
        <v>22330503.802430302</v>
      </c>
      <c r="W341" s="30">
        <f>(I-Service_Fee)/12*V341</f>
        <v>139565.64876518937</v>
      </c>
      <c r="X341" s="35">
        <f t="shared" si="125"/>
        <v>729762.92797562212</v>
      </c>
      <c r="Y341" s="32"/>
      <c r="Z341" s="32">
        <f t="shared" si="131"/>
        <v>331</v>
      </c>
      <c r="AA341" s="32">
        <f t="shared" si="126"/>
        <v>0</v>
      </c>
      <c r="AB341" s="32">
        <f t="shared" si="127"/>
        <v>0</v>
      </c>
      <c r="AC341" s="32">
        <f t="shared" si="128"/>
        <v>0</v>
      </c>
      <c r="AD341" s="32">
        <f t="shared" si="129"/>
        <v>869328.57674081146</v>
      </c>
    </row>
    <row r="342" spans="1:30" ht="15.75" thickBot="1" x14ac:dyDescent="0.3">
      <c r="A342" s="7">
        <v>332</v>
      </c>
      <c r="B342" s="14">
        <f t="shared" si="120"/>
        <v>21600740.87445486</v>
      </c>
      <c r="C342" s="19">
        <f t="shared" si="121"/>
        <v>821646.64786312822</v>
      </c>
      <c r="D342" s="14">
        <f t="shared" si="110"/>
        <v>144004.9391630324</v>
      </c>
      <c r="E342" s="15">
        <f t="shared" si="111"/>
        <v>677641.70870009577</v>
      </c>
      <c r="F342" s="17">
        <f>IF(time&lt;=30,1-(1-$F$3*time/30)^(1/12),1-(1-$F$3)^(1/12))</f>
        <v>2.5350486138366879E-3</v>
      </c>
      <c r="G342" s="16">
        <f t="shared" si="112"/>
        <v>53041.07353731418</v>
      </c>
      <c r="H342" s="14">
        <f t="shared" si="113"/>
        <v>9000.3086976895247</v>
      </c>
      <c r="I342" s="15">
        <f t="shared" si="114"/>
        <v>730682.78223740996</v>
      </c>
      <c r="J342" s="14">
        <f t="shared" si="115"/>
        <v>135004.63046534287</v>
      </c>
      <c r="K342" s="21">
        <f t="shared" si="116"/>
        <v>865687.41270275286</v>
      </c>
      <c r="M342" s="33">
        <f t="shared" si="122"/>
        <v>0</v>
      </c>
      <c r="N342" s="30">
        <f>(I-Service_Fee)/12*M342</f>
        <v>0</v>
      </c>
      <c r="O342" s="35">
        <f t="shared" si="117"/>
        <v>0</v>
      </c>
      <c r="P342" s="33">
        <f t="shared" si="130"/>
        <v>0</v>
      </c>
      <c r="Q342" s="30">
        <f>(I-Service_Fee)/12*P342</f>
        <v>0</v>
      </c>
      <c r="R342" s="34">
        <f t="shared" si="118"/>
        <v>0</v>
      </c>
      <c r="S342" s="33">
        <f t="shared" si="123"/>
        <v>0</v>
      </c>
      <c r="T342" s="30">
        <f>(I-Service_Fee)/12*S342</f>
        <v>0</v>
      </c>
      <c r="U342" s="35">
        <f t="shared" si="119"/>
        <v>0</v>
      </c>
      <c r="V342" s="34">
        <f t="shared" si="124"/>
        <v>21600740.874454681</v>
      </c>
      <c r="W342" s="30">
        <f>(I-Service_Fee)/12*V342</f>
        <v>135004.63046534173</v>
      </c>
      <c r="X342" s="35">
        <f t="shared" si="125"/>
        <v>730682.78223740996</v>
      </c>
      <c r="Y342" s="32"/>
      <c r="Z342" s="32">
        <f t="shared" si="131"/>
        <v>332</v>
      </c>
      <c r="AA342" s="32">
        <f t="shared" si="126"/>
        <v>0</v>
      </c>
      <c r="AB342" s="32">
        <f t="shared" si="127"/>
        <v>0</v>
      </c>
      <c r="AC342" s="32">
        <f t="shared" si="128"/>
        <v>0</v>
      </c>
      <c r="AD342" s="32">
        <f t="shared" si="129"/>
        <v>865687.4127027517</v>
      </c>
    </row>
    <row r="343" spans="1:30" ht="15.75" thickBot="1" x14ac:dyDescent="0.3">
      <c r="A343" s="7">
        <v>333</v>
      </c>
      <c r="B343" s="14">
        <f t="shared" si="120"/>
        <v>20870058.092217449</v>
      </c>
      <c r="C343" s="19">
        <f t="shared" si="121"/>
        <v>819563.73366739927</v>
      </c>
      <c r="D343" s="14">
        <f t="shared" si="110"/>
        <v>139133.720614783</v>
      </c>
      <c r="E343" s="15">
        <f t="shared" si="111"/>
        <v>680430.01305261627</v>
      </c>
      <c r="F343" s="17">
        <f>IF(time&lt;=30,1-(1-$F$3*time/30)^(1/12),1-(1-$F$3)^(1/12))</f>
        <v>2.5350486138366879E-3</v>
      </c>
      <c r="G343" s="16">
        <f t="shared" si="112"/>
        <v>51181.688675965081</v>
      </c>
      <c r="H343" s="14">
        <f t="shared" si="113"/>
        <v>8695.8575384239375</v>
      </c>
      <c r="I343" s="15">
        <f t="shared" si="114"/>
        <v>731611.70172858133</v>
      </c>
      <c r="J343" s="14">
        <f t="shared" si="115"/>
        <v>130437.86307635906</v>
      </c>
      <c r="K343" s="21">
        <f t="shared" si="116"/>
        <v>862049.56480494037</v>
      </c>
      <c r="M343" s="33">
        <f t="shared" si="122"/>
        <v>0</v>
      </c>
      <c r="N343" s="30">
        <f>(I-Service_Fee)/12*M343</f>
        <v>0</v>
      </c>
      <c r="O343" s="35">
        <f t="shared" si="117"/>
        <v>0</v>
      </c>
      <c r="P343" s="33">
        <f t="shared" si="130"/>
        <v>0</v>
      </c>
      <c r="Q343" s="30">
        <f>(I-Service_Fee)/12*P343</f>
        <v>0</v>
      </c>
      <c r="R343" s="34">
        <f t="shared" si="118"/>
        <v>0</v>
      </c>
      <c r="S343" s="33">
        <f t="shared" si="123"/>
        <v>0</v>
      </c>
      <c r="T343" s="30">
        <f>(I-Service_Fee)/12*S343</f>
        <v>0</v>
      </c>
      <c r="U343" s="35">
        <f t="shared" si="119"/>
        <v>0</v>
      </c>
      <c r="V343" s="34">
        <f t="shared" si="124"/>
        <v>20870058.09221727</v>
      </c>
      <c r="W343" s="30">
        <f>(I-Service_Fee)/12*V343</f>
        <v>130437.86307635793</v>
      </c>
      <c r="X343" s="35">
        <f t="shared" si="125"/>
        <v>731611.70172858133</v>
      </c>
      <c r="Y343" s="32"/>
      <c r="Z343" s="32">
        <f t="shared" si="131"/>
        <v>333</v>
      </c>
      <c r="AA343" s="32">
        <f t="shared" si="126"/>
        <v>0</v>
      </c>
      <c r="AB343" s="32">
        <f t="shared" si="127"/>
        <v>0</v>
      </c>
      <c r="AC343" s="32">
        <f t="shared" si="128"/>
        <v>0</v>
      </c>
      <c r="AD343" s="32">
        <f t="shared" si="129"/>
        <v>862049.56480493932</v>
      </c>
    </row>
    <row r="344" spans="1:30" ht="15.75" thickBot="1" x14ac:dyDescent="0.3">
      <c r="A344" s="7">
        <v>334</v>
      </c>
      <c r="B344" s="14">
        <f t="shared" si="120"/>
        <v>20138446.390488867</v>
      </c>
      <c r="C344" s="19">
        <f t="shared" si="121"/>
        <v>817486.09976041492</v>
      </c>
      <c r="D344" s="14">
        <f t="shared" si="110"/>
        <v>134256.30926992578</v>
      </c>
      <c r="E344" s="15">
        <f t="shared" si="111"/>
        <v>683229.7904904891</v>
      </c>
      <c r="F344" s="17">
        <f>IF(time&lt;=30,1-(1-$F$3*time/30)^(1/12),1-(1-$F$3)^(1/12))</f>
        <v>2.5350486138366879E-3</v>
      </c>
      <c r="G344" s="16">
        <f t="shared" si="112"/>
        <v>49319.919873718405</v>
      </c>
      <c r="H344" s="14">
        <f t="shared" si="113"/>
        <v>8391.0193293703614</v>
      </c>
      <c r="I344" s="15">
        <f t="shared" si="114"/>
        <v>732549.71036420751</v>
      </c>
      <c r="J344" s="14">
        <f t="shared" si="115"/>
        <v>125865.28994055542</v>
      </c>
      <c r="K344" s="21">
        <f t="shared" si="116"/>
        <v>858415.00030476297</v>
      </c>
      <c r="M344" s="33">
        <f t="shared" si="122"/>
        <v>0</v>
      </c>
      <c r="N344" s="30">
        <f>(I-Service_Fee)/12*M344</f>
        <v>0</v>
      </c>
      <c r="O344" s="35">
        <f t="shared" si="117"/>
        <v>0</v>
      </c>
      <c r="P344" s="33">
        <f t="shared" si="130"/>
        <v>0</v>
      </c>
      <c r="Q344" s="30">
        <f>(I-Service_Fee)/12*P344</f>
        <v>0</v>
      </c>
      <c r="R344" s="34">
        <f t="shared" si="118"/>
        <v>0</v>
      </c>
      <c r="S344" s="33">
        <f t="shared" si="123"/>
        <v>0</v>
      </c>
      <c r="T344" s="30">
        <f>(I-Service_Fee)/12*S344</f>
        <v>0</v>
      </c>
      <c r="U344" s="35">
        <f t="shared" si="119"/>
        <v>0</v>
      </c>
      <c r="V344" s="34">
        <f t="shared" si="124"/>
        <v>20138446.390488688</v>
      </c>
      <c r="W344" s="30">
        <f>(I-Service_Fee)/12*V344</f>
        <v>125865.28994055428</v>
      </c>
      <c r="X344" s="35">
        <f t="shared" si="125"/>
        <v>732549.71036420751</v>
      </c>
      <c r="Y344" s="32"/>
      <c r="Z344" s="32">
        <f t="shared" si="131"/>
        <v>334</v>
      </c>
      <c r="AA344" s="32">
        <f t="shared" si="126"/>
        <v>0</v>
      </c>
      <c r="AB344" s="32">
        <f t="shared" si="127"/>
        <v>0</v>
      </c>
      <c r="AC344" s="32">
        <f t="shared" si="128"/>
        <v>0</v>
      </c>
      <c r="AD344" s="32">
        <f t="shared" si="129"/>
        <v>858415.00030476181</v>
      </c>
    </row>
    <row r="345" spans="1:30" ht="15.75" thickBot="1" x14ac:dyDescent="0.3">
      <c r="A345" s="7">
        <v>335</v>
      </c>
      <c r="B345" s="14">
        <f t="shared" si="120"/>
        <v>19405896.680124659</v>
      </c>
      <c r="C345" s="19">
        <f t="shared" si="121"/>
        <v>815413.73275638639</v>
      </c>
      <c r="D345" s="14">
        <f t="shared" si="110"/>
        <v>129372.6445341644</v>
      </c>
      <c r="E345" s="15">
        <f t="shared" si="111"/>
        <v>686041.08822222194</v>
      </c>
      <c r="F345" s="17">
        <f>IF(time&lt;=30,1-(1-$F$3*time/30)^(1/12),1-(1-$F$3)^(1/12))</f>
        <v>2.5350486138366879E-3</v>
      </c>
      <c r="G345" s="16">
        <f t="shared" si="112"/>
        <v>47455.743969475247</v>
      </c>
      <c r="H345" s="14">
        <f t="shared" si="113"/>
        <v>8085.790283385275</v>
      </c>
      <c r="I345" s="15">
        <f t="shared" si="114"/>
        <v>733496.83219169721</v>
      </c>
      <c r="J345" s="14">
        <f t="shared" si="115"/>
        <v>121286.85425077913</v>
      </c>
      <c r="K345" s="21">
        <f t="shared" si="116"/>
        <v>854783.68644247635</v>
      </c>
      <c r="M345" s="33">
        <f t="shared" si="122"/>
        <v>0</v>
      </c>
      <c r="N345" s="30">
        <f>(I-Service_Fee)/12*M345</f>
        <v>0</v>
      </c>
      <c r="O345" s="35">
        <f t="shared" si="117"/>
        <v>0</v>
      </c>
      <c r="P345" s="33">
        <f t="shared" si="130"/>
        <v>0</v>
      </c>
      <c r="Q345" s="30">
        <f>(I-Service_Fee)/12*P345</f>
        <v>0</v>
      </c>
      <c r="R345" s="34">
        <f t="shared" si="118"/>
        <v>0</v>
      </c>
      <c r="S345" s="33">
        <f t="shared" si="123"/>
        <v>0</v>
      </c>
      <c r="T345" s="30">
        <f>(I-Service_Fee)/12*S345</f>
        <v>0</v>
      </c>
      <c r="U345" s="35">
        <f t="shared" si="119"/>
        <v>0</v>
      </c>
      <c r="V345" s="34">
        <f t="shared" si="124"/>
        <v>19405896.68012448</v>
      </c>
      <c r="W345" s="30">
        <f>(I-Service_Fee)/12*V345</f>
        <v>121286.85425077799</v>
      </c>
      <c r="X345" s="35">
        <f t="shared" si="125"/>
        <v>733496.83219169721</v>
      </c>
      <c r="Y345" s="32"/>
      <c r="Z345" s="32">
        <f t="shared" si="131"/>
        <v>335</v>
      </c>
      <c r="AA345" s="32">
        <f t="shared" si="126"/>
        <v>0</v>
      </c>
      <c r="AB345" s="32">
        <f t="shared" si="127"/>
        <v>0</v>
      </c>
      <c r="AC345" s="32">
        <f t="shared" si="128"/>
        <v>0</v>
      </c>
      <c r="AD345" s="32">
        <f t="shared" si="129"/>
        <v>854783.68644247518</v>
      </c>
    </row>
    <row r="346" spans="1:30" ht="15.75" thickBot="1" x14ac:dyDescent="0.3">
      <c r="A346" s="7">
        <v>336</v>
      </c>
      <c r="B346" s="14">
        <f t="shared" si="120"/>
        <v>18672399.847932961</v>
      </c>
      <c r="C346" s="19">
        <f t="shared" si="121"/>
        <v>813346.61930345884</v>
      </c>
      <c r="D346" s="14">
        <f t="shared" si="110"/>
        <v>124482.66565288641</v>
      </c>
      <c r="E346" s="15">
        <f t="shared" si="111"/>
        <v>688863.95365057245</v>
      </c>
      <c r="F346" s="17">
        <f>IF(time&lt;=30,1-(1-$F$3*time/30)^(1/12),1-(1-$F$3)^(1/12))</f>
        <v>2.5350486138366879E-3</v>
      </c>
      <c r="G346" s="16">
        <f t="shared" si="112"/>
        <v>45589.137740682891</v>
      </c>
      <c r="H346" s="14">
        <f t="shared" si="113"/>
        <v>7780.1666033053998</v>
      </c>
      <c r="I346" s="15">
        <f t="shared" si="114"/>
        <v>734453.09139125538</v>
      </c>
      <c r="J346" s="14">
        <f t="shared" si="115"/>
        <v>116702.49904958101</v>
      </c>
      <c r="K346" s="21">
        <f t="shared" si="116"/>
        <v>851155.59044083639</v>
      </c>
      <c r="M346" s="33">
        <f t="shared" si="122"/>
        <v>0</v>
      </c>
      <c r="N346" s="30">
        <f>(I-Service_Fee)/12*M346</f>
        <v>0</v>
      </c>
      <c r="O346" s="35">
        <f t="shared" si="117"/>
        <v>0</v>
      </c>
      <c r="P346" s="33">
        <f t="shared" si="130"/>
        <v>0</v>
      </c>
      <c r="Q346" s="30">
        <f>(I-Service_Fee)/12*P346</f>
        <v>0</v>
      </c>
      <c r="R346" s="34">
        <f t="shared" si="118"/>
        <v>0</v>
      </c>
      <c r="S346" s="33">
        <f t="shared" si="123"/>
        <v>0</v>
      </c>
      <c r="T346" s="30">
        <f>(I-Service_Fee)/12*S346</f>
        <v>0</v>
      </c>
      <c r="U346" s="35">
        <f t="shared" si="119"/>
        <v>0</v>
      </c>
      <c r="V346" s="34">
        <f t="shared" si="124"/>
        <v>18672399.847932782</v>
      </c>
      <c r="W346" s="30">
        <f>(I-Service_Fee)/12*V346</f>
        <v>116702.49904957988</v>
      </c>
      <c r="X346" s="35">
        <f t="shared" si="125"/>
        <v>734453.09139125538</v>
      </c>
      <c r="Y346" s="32"/>
      <c r="Z346" s="32">
        <f t="shared" si="131"/>
        <v>336</v>
      </c>
      <c r="AA346" s="32">
        <f t="shared" si="126"/>
        <v>0</v>
      </c>
      <c r="AB346" s="32">
        <f t="shared" si="127"/>
        <v>0</v>
      </c>
      <c r="AC346" s="32">
        <f t="shared" si="128"/>
        <v>0</v>
      </c>
      <c r="AD346" s="32">
        <f t="shared" si="129"/>
        <v>851155.59044083522</v>
      </c>
    </row>
    <row r="347" spans="1:30" ht="15.75" thickBot="1" x14ac:dyDescent="0.3">
      <c r="A347" s="7">
        <v>337</v>
      </c>
      <c r="B347" s="14">
        <f t="shared" si="120"/>
        <v>17937946.756541707</v>
      </c>
      <c r="C347" s="19">
        <f t="shared" si="121"/>
        <v>811284.74608362501</v>
      </c>
      <c r="D347" s="14">
        <f t="shared" si="110"/>
        <v>119586.31171027805</v>
      </c>
      <c r="E347" s="15">
        <f t="shared" si="111"/>
        <v>691698.43437334697</v>
      </c>
      <c r="F347" s="17">
        <f>IF(time&lt;=30,1-(1-$F$3*time/30)^(1/12),1-(1-$F$3)^(1/12))</f>
        <v>2.5350486138366879E-3</v>
      </c>
      <c r="G347" s="16">
        <f t="shared" si="112"/>
        <v>43720.077902996207</v>
      </c>
      <c r="H347" s="14">
        <f t="shared" si="113"/>
        <v>7474.1444818923774</v>
      </c>
      <c r="I347" s="15">
        <f t="shared" si="114"/>
        <v>735418.51227634319</v>
      </c>
      <c r="J347" s="14">
        <f t="shared" si="115"/>
        <v>112112.16722838568</v>
      </c>
      <c r="K347" s="21">
        <f t="shared" si="116"/>
        <v>847530.67950472888</v>
      </c>
      <c r="M347" s="33">
        <f t="shared" si="122"/>
        <v>0</v>
      </c>
      <c r="N347" s="30">
        <f>(I-Service_Fee)/12*M347</f>
        <v>0</v>
      </c>
      <c r="O347" s="35">
        <f t="shared" si="117"/>
        <v>0</v>
      </c>
      <c r="P347" s="33">
        <f t="shared" si="130"/>
        <v>0</v>
      </c>
      <c r="Q347" s="30">
        <f>(I-Service_Fee)/12*P347</f>
        <v>0</v>
      </c>
      <c r="R347" s="34">
        <f t="shared" si="118"/>
        <v>0</v>
      </c>
      <c r="S347" s="33">
        <f t="shared" si="123"/>
        <v>0</v>
      </c>
      <c r="T347" s="30">
        <f>(I-Service_Fee)/12*S347</f>
        <v>0</v>
      </c>
      <c r="U347" s="35">
        <f t="shared" si="119"/>
        <v>0</v>
      </c>
      <c r="V347" s="34">
        <f t="shared" si="124"/>
        <v>17937946.756541528</v>
      </c>
      <c r="W347" s="30">
        <f>(I-Service_Fee)/12*V347</f>
        <v>112112.16722838454</v>
      </c>
      <c r="X347" s="35">
        <f t="shared" si="125"/>
        <v>735418.51227634319</v>
      </c>
      <c r="Y347" s="32"/>
      <c r="Z347" s="32">
        <f t="shared" si="131"/>
        <v>337</v>
      </c>
      <c r="AA347" s="32">
        <f t="shared" si="126"/>
        <v>0</v>
      </c>
      <c r="AB347" s="32">
        <f t="shared" si="127"/>
        <v>0</v>
      </c>
      <c r="AC347" s="32">
        <f t="shared" si="128"/>
        <v>0</v>
      </c>
      <c r="AD347" s="32">
        <f t="shared" si="129"/>
        <v>847530.67950472771</v>
      </c>
    </row>
    <row r="348" spans="1:30" ht="15.75" thickBot="1" x14ac:dyDescent="0.3">
      <c r="A348" s="7">
        <v>338</v>
      </c>
      <c r="B348" s="14">
        <f t="shared" si="120"/>
        <v>17202528.244265363</v>
      </c>
      <c r="C348" s="19">
        <f t="shared" si="121"/>
        <v>809228.09981263883</v>
      </c>
      <c r="D348" s="14">
        <f t="shared" si="110"/>
        <v>114683.52162843576</v>
      </c>
      <c r="E348" s="15">
        <f t="shared" si="111"/>
        <v>694544.57818420301</v>
      </c>
      <c r="F348" s="17">
        <f>IF(time&lt;=30,1-(1-$F$3*time/30)^(1/12),1-(1-$F$3)^(1/12))</f>
        <v>2.5350486138366879E-3</v>
      </c>
      <c r="G348" s="16">
        <f t="shared" si="112"/>
        <v>41848.541109937731</v>
      </c>
      <c r="H348" s="14">
        <f t="shared" si="113"/>
        <v>7167.720101777235</v>
      </c>
      <c r="I348" s="15">
        <f t="shared" si="114"/>
        <v>736393.11929414072</v>
      </c>
      <c r="J348" s="14">
        <f t="shared" si="115"/>
        <v>107515.80152665853</v>
      </c>
      <c r="K348" s="21">
        <f t="shared" si="116"/>
        <v>843908.92082079919</v>
      </c>
      <c r="M348" s="33">
        <f t="shared" si="122"/>
        <v>0</v>
      </c>
      <c r="N348" s="30">
        <f>(I-Service_Fee)/12*M348</f>
        <v>0</v>
      </c>
      <c r="O348" s="35">
        <f t="shared" si="117"/>
        <v>0</v>
      </c>
      <c r="P348" s="33">
        <f t="shared" si="130"/>
        <v>0</v>
      </c>
      <c r="Q348" s="30">
        <f>(I-Service_Fee)/12*P348</f>
        <v>0</v>
      </c>
      <c r="R348" s="34">
        <f t="shared" si="118"/>
        <v>0</v>
      </c>
      <c r="S348" s="33">
        <f t="shared" si="123"/>
        <v>0</v>
      </c>
      <c r="T348" s="30">
        <f>(I-Service_Fee)/12*S348</f>
        <v>0</v>
      </c>
      <c r="U348" s="35">
        <f t="shared" si="119"/>
        <v>0</v>
      </c>
      <c r="V348" s="34">
        <f t="shared" si="124"/>
        <v>17202528.244265184</v>
      </c>
      <c r="W348" s="30">
        <f>(I-Service_Fee)/12*V348</f>
        <v>107515.80152665739</v>
      </c>
      <c r="X348" s="35">
        <f t="shared" si="125"/>
        <v>736393.11929414072</v>
      </c>
      <c r="Y348" s="32"/>
      <c r="Z348" s="32">
        <f t="shared" si="131"/>
        <v>338</v>
      </c>
      <c r="AA348" s="32">
        <f t="shared" si="126"/>
        <v>0</v>
      </c>
      <c r="AB348" s="32">
        <f t="shared" si="127"/>
        <v>0</v>
      </c>
      <c r="AC348" s="32">
        <f t="shared" si="128"/>
        <v>0</v>
      </c>
      <c r="AD348" s="32">
        <f t="shared" si="129"/>
        <v>843908.92082079814</v>
      </c>
    </row>
    <row r="349" spans="1:30" ht="15.75" thickBot="1" x14ac:dyDescent="0.3">
      <c r="A349" s="7">
        <v>339</v>
      </c>
      <c r="B349" s="14">
        <f t="shared" si="120"/>
        <v>16466135.124971222</v>
      </c>
      <c r="C349" s="19">
        <f t="shared" si="121"/>
        <v>807176.66723993095</v>
      </c>
      <c r="D349" s="14">
        <f t="shared" si="110"/>
        <v>109774.23416647482</v>
      </c>
      <c r="E349" s="15">
        <f t="shared" si="111"/>
        <v>697402.43307345617</v>
      </c>
      <c r="F349" s="17">
        <f>IF(time&lt;=30,1-(1-$F$3*time/30)^(1/12),1-(1-$F$3)^(1/12))</f>
        <v>2.5350486138366879E-3</v>
      </c>
      <c r="G349" s="16">
        <f t="shared" si="112"/>
        <v>39974.503952556697</v>
      </c>
      <c r="H349" s="14">
        <f t="shared" si="113"/>
        <v>6860.8896354046765</v>
      </c>
      <c r="I349" s="15">
        <f t="shared" si="114"/>
        <v>737376.93702601292</v>
      </c>
      <c r="J349" s="14">
        <f t="shared" si="115"/>
        <v>102913.34453107015</v>
      </c>
      <c r="K349" s="21">
        <f t="shared" si="116"/>
        <v>840290.28155708313</v>
      </c>
      <c r="M349" s="33">
        <f t="shared" si="122"/>
        <v>0</v>
      </c>
      <c r="N349" s="30">
        <f>(I-Service_Fee)/12*M349</f>
        <v>0</v>
      </c>
      <c r="O349" s="35">
        <f t="shared" si="117"/>
        <v>0</v>
      </c>
      <c r="P349" s="33">
        <f t="shared" si="130"/>
        <v>0</v>
      </c>
      <c r="Q349" s="30">
        <f>(I-Service_Fee)/12*P349</f>
        <v>0</v>
      </c>
      <c r="R349" s="34">
        <f t="shared" si="118"/>
        <v>0</v>
      </c>
      <c r="S349" s="33">
        <f t="shared" si="123"/>
        <v>0</v>
      </c>
      <c r="T349" s="30">
        <f>(I-Service_Fee)/12*S349</f>
        <v>0</v>
      </c>
      <c r="U349" s="35">
        <f t="shared" si="119"/>
        <v>0</v>
      </c>
      <c r="V349" s="34">
        <f t="shared" si="124"/>
        <v>16466135.124971043</v>
      </c>
      <c r="W349" s="30">
        <f>(I-Service_Fee)/12*V349</f>
        <v>102913.34453106901</v>
      </c>
      <c r="X349" s="35">
        <f t="shared" si="125"/>
        <v>737376.93702601292</v>
      </c>
      <c r="Y349" s="32"/>
      <c r="Z349" s="32">
        <f t="shared" si="131"/>
        <v>339</v>
      </c>
      <c r="AA349" s="32">
        <f t="shared" si="126"/>
        <v>0</v>
      </c>
      <c r="AB349" s="32">
        <f t="shared" si="127"/>
        <v>0</v>
      </c>
      <c r="AC349" s="32">
        <f t="shared" si="128"/>
        <v>0</v>
      </c>
      <c r="AD349" s="32">
        <f t="shared" si="129"/>
        <v>840290.28155708197</v>
      </c>
    </row>
    <row r="350" spans="1:30" ht="15.75" thickBot="1" x14ac:dyDescent="0.3">
      <c r="A350" s="7">
        <v>340</v>
      </c>
      <c r="B350" s="14">
        <f t="shared" si="120"/>
        <v>15728758.187945209</v>
      </c>
      <c r="C350" s="19">
        <f t="shared" si="121"/>
        <v>805130.43514852319</v>
      </c>
      <c r="D350" s="14">
        <f t="shared" si="110"/>
        <v>104858.38791963474</v>
      </c>
      <c r="E350" s="15">
        <f t="shared" si="111"/>
        <v>700272.04722888849</v>
      </c>
      <c r="F350" s="17">
        <f>IF(time&lt;=30,1-(1-$F$3*time/30)^(1/12),1-(1-$F$3)^(1/12))</f>
        <v>2.5350486138366879E-3</v>
      </c>
      <c r="G350" s="16">
        <f t="shared" si="112"/>
        <v>38097.942959086788</v>
      </c>
      <c r="H350" s="14">
        <f t="shared" si="113"/>
        <v>6553.6492449771713</v>
      </c>
      <c r="I350" s="15">
        <f t="shared" si="114"/>
        <v>738369.99018797523</v>
      </c>
      <c r="J350" s="14">
        <f t="shared" si="115"/>
        <v>98304.738674657565</v>
      </c>
      <c r="K350" s="21">
        <f t="shared" si="116"/>
        <v>836674.72886263276</v>
      </c>
      <c r="M350" s="33">
        <f t="shared" si="122"/>
        <v>0</v>
      </c>
      <c r="N350" s="30">
        <f>(I-Service_Fee)/12*M350</f>
        <v>0</v>
      </c>
      <c r="O350" s="35">
        <f t="shared" si="117"/>
        <v>0</v>
      </c>
      <c r="P350" s="33">
        <f t="shared" si="130"/>
        <v>0</v>
      </c>
      <c r="Q350" s="30">
        <f>(I-Service_Fee)/12*P350</f>
        <v>0</v>
      </c>
      <c r="R350" s="34">
        <f t="shared" si="118"/>
        <v>0</v>
      </c>
      <c r="S350" s="33">
        <f t="shared" si="123"/>
        <v>0</v>
      </c>
      <c r="T350" s="30">
        <f>(I-Service_Fee)/12*S350</f>
        <v>0</v>
      </c>
      <c r="U350" s="35">
        <f t="shared" si="119"/>
        <v>0</v>
      </c>
      <c r="V350" s="34">
        <f t="shared" si="124"/>
        <v>15728758.187945031</v>
      </c>
      <c r="W350" s="30">
        <f>(I-Service_Fee)/12*V350</f>
        <v>98304.73867465643</v>
      </c>
      <c r="X350" s="35">
        <f t="shared" si="125"/>
        <v>738369.99018797523</v>
      </c>
      <c r="Y350" s="32"/>
      <c r="Z350" s="32">
        <f t="shared" si="131"/>
        <v>340</v>
      </c>
      <c r="AA350" s="32">
        <f t="shared" si="126"/>
        <v>0</v>
      </c>
      <c r="AB350" s="32">
        <f t="shared" si="127"/>
        <v>0</v>
      </c>
      <c r="AC350" s="32">
        <f t="shared" si="128"/>
        <v>0</v>
      </c>
      <c r="AD350" s="32">
        <f t="shared" si="129"/>
        <v>836674.7288626316</v>
      </c>
    </row>
    <row r="351" spans="1:30" ht="15.75" thickBot="1" x14ac:dyDescent="0.3">
      <c r="A351" s="7">
        <v>341</v>
      </c>
      <c r="B351" s="14">
        <f t="shared" si="120"/>
        <v>14990388.197757235</v>
      </c>
      <c r="C351" s="19">
        <f t="shared" si="121"/>
        <v>803089.39035494218</v>
      </c>
      <c r="D351" s="14">
        <f t="shared" si="110"/>
        <v>99935.921318381574</v>
      </c>
      <c r="E351" s="15">
        <f t="shared" si="111"/>
        <v>703153.46903656062</v>
      </c>
      <c r="F351" s="17">
        <f>IF(time&lt;=30,1-(1-$F$3*time/30)^(1/12),1-(1-$F$3)^(1/12))</f>
        <v>2.5350486138366879E-3</v>
      </c>
      <c r="G351" s="16">
        <f t="shared" si="112"/>
        <v>36218.834594602733</v>
      </c>
      <c r="H351" s="14">
        <f t="shared" si="113"/>
        <v>6245.9950823988474</v>
      </c>
      <c r="I351" s="15">
        <f t="shared" si="114"/>
        <v>739372.30363116332</v>
      </c>
      <c r="J351" s="14">
        <f t="shared" si="115"/>
        <v>93689.926235982726</v>
      </c>
      <c r="K351" s="21">
        <f t="shared" si="116"/>
        <v>833062.229867146</v>
      </c>
      <c r="M351" s="33">
        <f t="shared" si="122"/>
        <v>0</v>
      </c>
      <c r="N351" s="30">
        <f>(I-Service_Fee)/12*M351</f>
        <v>0</v>
      </c>
      <c r="O351" s="35">
        <f t="shared" si="117"/>
        <v>0</v>
      </c>
      <c r="P351" s="33">
        <f t="shared" si="130"/>
        <v>0</v>
      </c>
      <c r="Q351" s="30">
        <f>(I-Service_Fee)/12*P351</f>
        <v>0</v>
      </c>
      <c r="R351" s="34">
        <f t="shared" si="118"/>
        <v>0</v>
      </c>
      <c r="S351" s="33">
        <f t="shared" si="123"/>
        <v>0</v>
      </c>
      <c r="T351" s="30">
        <f>(I-Service_Fee)/12*S351</f>
        <v>0</v>
      </c>
      <c r="U351" s="35">
        <f t="shared" si="119"/>
        <v>0</v>
      </c>
      <c r="V351" s="34">
        <f t="shared" si="124"/>
        <v>14990388.197757056</v>
      </c>
      <c r="W351" s="30">
        <f>(I-Service_Fee)/12*V351</f>
        <v>93689.926235981591</v>
      </c>
      <c r="X351" s="35">
        <f t="shared" si="125"/>
        <v>739372.30363116332</v>
      </c>
      <c r="Y351" s="32"/>
      <c r="Z351" s="32">
        <f t="shared" si="131"/>
        <v>341</v>
      </c>
      <c r="AA351" s="32">
        <f t="shared" si="126"/>
        <v>0</v>
      </c>
      <c r="AB351" s="32">
        <f t="shared" si="127"/>
        <v>0</v>
      </c>
      <c r="AC351" s="32">
        <f t="shared" si="128"/>
        <v>0</v>
      </c>
      <c r="AD351" s="32">
        <f t="shared" si="129"/>
        <v>833062.22986714495</v>
      </c>
    </row>
    <row r="352" spans="1:30" ht="15.75" thickBot="1" x14ac:dyDescent="0.3">
      <c r="A352" s="7">
        <v>342</v>
      </c>
      <c r="B352" s="14">
        <f t="shared" si="120"/>
        <v>14251015.894126071</v>
      </c>
      <c r="C352" s="19">
        <f t="shared" si="121"/>
        <v>801053.51970913599</v>
      </c>
      <c r="D352" s="14">
        <f t="shared" si="110"/>
        <v>95006.772627507147</v>
      </c>
      <c r="E352" s="15">
        <f t="shared" si="111"/>
        <v>706046.74708162888</v>
      </c>
      <c r="F352" s="17">
        <f>IF(time&lt;=30,1-(1-$F$3*time/30)^(1/12),1-(1-$F$3)^(1/12))</f>
        <v>2.5350486138366879E-3</v>
      </c>
      <c r="G352" s="16">
        <f t="shared" si="112"/>
        <v>34337.155260675718</v>
      </c>
      <c r="H352" s="14">
        <f t="shared" si="113"/>
        <v>5937.9232892191967</v>
      </c>
      <c r="I352" s="15">
        <f t="shared" si="114"/>
        <v>740383.90234230459</v>
      </c>
      <c r="J352" s="14">
        <f t="shared" si="115"/>
        <v>89068.849338287953</v>
      </c>
      <c r="K352" s="21">
        <f t="shared" si="116"/>
        <v>829452.75168059254</v>
      </c>
      <c r="M352" s="33">
        <f t="shared" si="122"/>
        <v>0</v>
      </c>
      <c r="N352" s="30">
        <f>(I-Service_Fee)/12*M352</f>
        <v>0</v>
      </c>
      <c r="O352" s="35">
        <f t="shared" si="117"/>
        <v>0</v>
      </c>
      <c r="P352" s="33">
        <f t="shared" si="130"/>
        <v>0</v>
      </c>
      <c r="Q352" s="30">
        <f>(I-Service_Fee)/12*P352</f>
        <v>0</v>
      </c>
      <c r="R352" s="34">
        <f t="shared" si="118"/>
        <v>0</v>
      </c>
      <c r="S352" s="33">
        <f t="shared" si="123"/>
        <v>0</v>
      </c>
      <c r="T352" s="30">
        <f>(I-Service_Fee)/12*S352</f>
        <v>0</v>
      </c>
      <c r="U352" s="35">
        <f t="shared" si="119"/>
        <v>0</v>
      </c>
      <c r="V352" s="34">
        <f t="shared" si="124"/>
        <v>14251015.894125892</v>
      </c>
      <c r="W352" s="30">
        <f>(I-Service_Fee)/12*V352</f>
        <v>89068.849338286818</v>
      </c>
      <c r="X352" s="35">
        <f t="shared" si="125"/>
        <v>740383.90234230459</v>
      </c>
      <c r="Y352" s="32"/>
      <c r="Z352" s="32">
        <f t="shared" si="131"/>
        <v>342</v>
      </c>
      <c r="AA352" s="32">
        <f t="shared" si="126"/>
        <v>0</v>
      </c>
      <c r="AB352" s="32">
        <f t="shared" si="127"/>
        <v>0</v>
      </c>
      <c r="AC352" s="32">
        <f t="shared" si="128"/>
        <v>0</v>
      </c>
      <c r="AD352" s="32">
        <f t="shared" si="129"/>
        <v>829452.75168059138</v>
      </c>
    </row>
    <row r="353" spans="1:30" ht="15.75" thickBot="1" x14ac:dyDescent="0.3">
      <c r="A353" s="7">
        <v>343</v>
      </c>
      <c r="B353" s="14">
        <f t="shared" si="120"/>
        <v>13510631.991783766</v>
      </c>
      <c r="C353" s="19">
        <f t="shared" si="121"/>
        <v>799022.81009438832</v>
      </c>
      <c r="D353" s="14">
        <f t="shared" si="110"/>
        <v>90070.879945225111</v>
      </c>
      <c r="E353" s="15">
        <f t="shared" si="111"/>
        <v>708951.93014916324</v>
      </c>
      <c r="F353" s="17">
        <f>IF(time&lt;=30,1-(1-$F$3*time/30)^(1/12),1-(1-$F$3)^(1/12))</f>
        <v>2.5350486138366879E-3</v>
      </c>
      <c r="G353" s="16">
        <f t="shared" si="112"/>
        <v>32452.881295027564</v>
      </c>
      <c r="H353" s="14">
        <f t="shared" si="113"/>
        <v>5629.4299965765686</v>
      </c>
      <c r="I353" s="15">
        <f t="shared" si="114"/>
        <v>741404.8114441908</v>
      </c>
      <c r="J353" s="14">
        <f t="shared" si="115"/>
        <v>84441.449948648544</v>
      </c>
      <c r="K353" s="21">
        <f t="shared" si="116"/>
        <v>825846.26139283937</v>
      </c>
      <c r="M353" s="33">
        <f t="shared" si="122"/>
        <v>0</v>
      </c>
      <c r="N353" s="30">
        <f>(I-Service_Fee)/12*M353</f>
        <v>0</v>
      </c>
      <c r="O353" s="35">
        <f t="shared" si="117"/>
        <v>0</v>
      </c>
      <c r="P353" s="33">
        <f t="shared" si="130"/>
        <v>0</v>
      </c>
      <c r="Q353" s="30">
        <f>(I-Service_Fee)/12*P353</f>
        <v>0</v>
      </c>
      <c r="R353" s="34">
        <f t="shared" si="118"/>
        <v>0</v>
      </c>
      <c r="S353" s="33">
        <f t="shared" si="123"/>
        <v>0</v>
      </c>
      <c r="T353" s="30">
        <f>(I-Service_Fee)/12*S353</f>
        <v>0</v>
      </c>
      <c r="U353" s="35">
        <f t="shared" si="119"/>
        <v>0</v>
      </c>
      <c r="V353" s="34">
        <f t="shared" si="124"/>
        <v>13510631.991783587</v>
      </c>
      <c r="W353" s="30">
        <f>(I-Service_Fee)/12*V353</f>
        <v>84441.449948647409</v>
      </c>
      <c r="X353" s="35">
        <f t="shared" si="125"/>
        <v>741404.8114441908</v>
      </c>
      <c r="Y353" s="32"/>
      <c r="Z353" s="32">
        <f t="shared" si="131"/>
        <v>343</v>
      </c>
      <c r="AA353" s="32">
        <f t="shared" si="126"/>
        <v>0</v>
      </c>
      <c r="AB353" s="32">
        <f t="shared" si="127"/>
        <v>0</v>
      </c>
      <c r="AC353" s="32">
        <f t="shared" si="128"/>
        <v>0</v>
      </c>
      <c r="AD353" s="32">
        <f t="shared" si="129"/>
        <v>825846.26139283821</v>
      </c>
    </row>
    <row r="354" spans="1:30" ht="15.75" thickBot="1" x14ac:dyDescent="0.3">
      <c r="A354" s="7">
        <v>344</v>
      </c>
      <c r="B354" s="14">
        <f t="shared" si="120"/>
        <v>12769227.180339575</v>
      </c>
      <c r="C354" s="19">
        <f t="shared" si="121"/>
        <v>796997.24842723459</v>
      </c>
      <c r="D354" s="14">
        <f t="shared" si="110"/>
        <v>85128.181202263833</v>
      </c>
      <c r="E354" s="15">
        <f t="shared" si="111"/>
        <v>711869.06722497079</v>
      </c>
      <c r="F354" s="17">
        <f>IF(time&lt;=30,1-(1-$F$3*time/30)^(1/12),1-(1-$F$3)^(1/12))</f>
        <v>2.5350486138366879E-3</v>
      </c>
      <c r="G354" s="16">
        <f t="shared" si="112"/>
        <v>30565.98897118372</v>
      </c>
      <c r="H354" s="14">
        <f t="shared" si="113"/>
        <v>5320.5113251414896</v>
      </c>
      <c r="I354" s="15">
        <f t="shared" si="114"/>
        <v>742435.05619615456</v>
      </c>
      <c r="J354" s="14">
        <f t="shared" si="115"/>
        <v>79807.669877122345</v>
      </c>
      <c r="K354" s="21">
        <f t="shared" si="116"/>
        <v>822242.72607327695</v>
      </c>
      <c r="M354" s="33">
        <f t="shared" si="122"/>
        <v>0</v>
      </c>
      <c r="N354" s="30">
        <f>(I-Service_Fee)/12*M354</f>
        <v>0</v>
      </c>
      <c r="O354" s="35">
        <f t="shared" si="117"/>
        <v>0</v>
      </c>
      <c r="P354" s="33">
        <f t="shared" si="130"/>
        <v>0</v>
      </c>
      <c r="Q354" s="30">
        <f>(I-Service_Fee)/12*P354</f>
        <v>0</v>
      </c>
      <c r="R354" s="34">
        <f t="shared" si="118"/>
        <v>0</v>
      </c>
      <c r="S354" s="33">
        <f t="shared" si="123"/>
        <v>0</v>
      </c>
      <c r="T354" s="30">
        <f>(I-Service_Fee)/12*S354</f>
        <v>0</v>
      </c>
      <c r="U354" s="35">
        <f t="shared" si="119"/>
        <v>0</v>
      </c>
      <c r="V354" s="34">
        <f t="shared" si="124"/>
        <v>12769227.180339396</v>
      </c>
      <c r="W354" s="30">
        <f>(I-Service_Fee)/12*V354</f>
        <v>79807.669877121225</v>
      </c>
      <c r="X354" s="35">
        <f t="shared" si="125"/>
        <v>742435.05619615456</v>
      </c>
      <c r="Y354" s="32"/>
      <c r="Z354" s="32">
        <f t="shared" si="131"/>
        <v>344</v>
      </c>
      <c r="AA354" s="32">
        <f t="shared" si="126"/>
        <v>0</v>
      </c>
      <c r="AB354" s="32">
        <f t="shared" si="127"/>
        <v>0</v>
      </c>
      <c r="AC354" s="32">
        <f t="shared" si="128"/>
        <v>0</v>
      </c>
      <c r="AD354" s="32">
        <f t="shared" si="129"/>
        <v>822242.72607327579</v>
      </c>
    </row>
    <row r="355" spans="1:30" ht="15.75" thickBot="1" x14ac:dyDescent="0.3">
      <c r="A355" s="7">
        <v>345</v>
      </c>
      <c r="B355" s="14">
        <f t="shared" si="120"/>
        <v>12026792.12414342</v>
      </c>
      <c r="C355" s="19">
        <f t="shared" si="121"/>
        <v>794976.82165737741</v>
      </c>
      <c r="D355" s="14">
        <f t="shared" si="110"/>
        <v>80178.614160956131</v>
      </c>
      <c r="E355" s="15">
        <f t="shared" si="111"/>
        <v>714798.2074964213</v>
      </c>
      <c r="F355" s="17">
        <f>IF(time&lt;=30,1-(1-$F$3*time/30)^(1/12),1-(1-$F$3)^(1/12))</f>
        <v>2.5350486138366879E-3</v>
      </c>
      <c r="G355" s="16">
        <f t="shared" si="112"/>
        <v>28676.454498125018</v>
      </c>
      <c r="H355" s="14">
        <f t="shared" si="113"/>
        <v>5011.1633850597582</v>
      </c>
      <c r="I355" s="15">
        <f t="shared" si="114"/>
        <v>743474.6619945463</v>
      </c>
      <c r="J355" s="14">
        <f t="shared" si="115"/>
        <v>75167.450775896374</v>
      </c>
      <c r="K355" s="21">
        <f t="shared" si="116"/>
        <v>818642.11277044262</v>
      </c>
      <c r="M355" s="33">
        <f t="shared" si="122"/>
        <v>0</v>
      </c>
      <c r="N355" s="30">
        <f>(I-Service_Fee)/12*M355</f>
        <v>0</v>
      </c>
      <c r="O355" s="35">
        <f t="shared" si="117"/>
        <v>0</v>
      </c>
      <c r="P355" s="33">
        <f t="shared" si="130"/>
        <v>0</v>
      </c>
      <c r="Q355" s="30">
        <f>(I-Service_Fee)/12*P355</f>
        <v>0</v>
      </c>
      <c r="R355" s="34">
        <f t="shared" si="118"/>
        <v>0</v>
      </c>
      <c r="S355" s="33">
        <f t="shared" si="123"/>
        <v>0</v>
      </c>
      <c r="T355" s="30">
        <f>(I-Service_Fee)/12*S355</f>
        <v>0</v>
      </c>
      <c r="U355" s="35">
        <f t="shared" si="119"/>
        <v>0</v>
      </c>
      <c r="V355" s="34">
        <f t="shared" si="124"/>
        <v>12026792.124143241</v>
      </c>
      <c r="W355" s="30">
        <f>(I-Service_Fee)/12*V355</f>
        <v>75167.450775895253</v>
      </c>
      <c r="X355" s="35">
        <f t="shared" si="125"/>
        <v>743474.6619945463</v>
      </c>
      <c r="Y355" s="32"/>
      <c r="Z355" s="32">
        <f t="shared" si="131"/>
        <v>345</v>
      </c>
      <c r="AA355" s="32">
        <f t="shared" si="126"/>
        <v>0</v>
      </c>
      <c r="AB355" s="32">
        <f t="shared" si="127"/>
        <v>0</v>
      </c>
      <c r="AC355" s="32">
        <f t="shared" si="128"/>
        <v>0</v>
      </c>
      <c r="AD355" s="32">
        <f t="shared" si="129"/>
        <v>818642.11277044157</v>
      </c>
    </row>
    <row r="356" spans="1:30" ht="15.75" thickBot="1" x14ac:dyDescent="0.3">
      <c r="A356" s="7">
        <v>346</v>
      </c>
      <c r="B356" s="14">
        <f t="shared" si="120"/>
        <v>11283317.462148873</v>
      </c>
      <c r="C356" s="19">
        <f t="shared" si="121"/>
        <v>792961.51676760265</v>
      </c>
      <c r="D356" s="14">
        <f t="shared" si="110"/>
        <v>75222.116414325821</v>
      </c>
      <c r="E356" s="15">
        <f t="shared" si="111"/>
        <v>717739.40035327687</v>
      </c>
      <c r="F356" s="17">
        <f>IF(time&lt;=30,1-(1-$F$3*time/30)^(1/12),1-(1-$F$3)^(1/12))</f>
        <v>2.5350486138366879E-3</v>
      </c>
      <c r="G356" s="16">
        <f t="shared" si="112"/>
        <v>26784.254019938246</v>
      </c>
      <c r="H356" s="14">
        <f t="shared" si="113"/>
        <v>4701.3822758953638</v>
      </c>
      <c r="I356" s="15">
        <f t="shared" si="114"/>
        <v>744523.65437321516</v>
      </c>
      <c r="J356" s="14">
        <f t="shared" si="115"/>
        <v>70520.73413843046</v>
      </c>
      <c r="K356" s="21">
        <f t="shared" si="116"/>
        <v>815044.38851164561</v>
      </c>
      <c r="M356" s="33">
        <f t="shared" si="122"/>
        <v>0</v>
      </c>
      <c r="N356" s="30">
        <f>(I-Service_Fee)/12*M356</f>
        <v>0</v>
      </c>
      <c r="O356" s="35">
        <f t="shared" si="117"/>
        <v>0</v>
      </c>
      <c r="P356" s="33">
        <f t="shared" si="130"/>
        <v>0</v>
      </c>
      <c r="Q356" s="30">
        <f>(I-Service_Fee)/12*P356</f>
        <v>0</v>
      </c>
      <c r="R356" s="34">
        <f t="shared" si="118"/>
        <v>0</v>
      </c>
      <c r="S356" s="33">
        <f t="shared" si="123"/>
        <v>0</v>
      </c>
      <c r="T356" s="30">
        <f>(I-Service_Fee)/12*S356</f>
        <v>0</v>
      </c>
      <c r="U356" s="35">
        <f t="shared" si="119"/>
        <v>0</v>
      </c>
      <c r="V356" s="34">
        <f t="shared" si="124"/>
        <v>11283317.462148694</v>
      </c>
      <c r="W356" s="30">
        <f>(I-Service_Fee)/12*V356</f>
        <v>70520.73413842934</v>
      </c>
      <c r="X356" s="35">
        <f t="shared" si="125"/>
        <v>744523.65437321516</v>
      </c>
      <c r="Y356" s="32"/>
      <c r="Z356" s="32">
        <f t="shared" si="131"/>
        <v>346</v>
      </c>
      <c r="AA356" s="32">
        <f t="shared" si="126"/>
        <v>0</v>
      </c>
      <c r="AB356" s="32">
        <f t="shared" si="127"/>
        <v>0</v>
      </c>
      <c r="AC356" s="32">
        <f t="shared" si="128"/>
        <v>0</v>
      </c>
      <c r="AD356" s="32">
        <f t="shared" si="129"/>
        <v>815044.38851164444</v>
      </c>
    </row>
    <row r="357" spans="1:30" ht="15.75" thickBot="1" x14ac:dyDescent="0.3">
      <c r="A357" s="7">
        <v>347</v>
      </c>
      <c r="B357" s="14">
        <f t="shared" si="120"/>
        <v>10538793.807775658</v>
      </c>
      <c r="C357" s="19">
        <f t="shared" si="121"/>
        <v>790951.32077369501</v>
      </c>
      <c r="D357" s="14">
        <f t="shared" si="110"/>
        <v>70258.62538517105</v>
      </c>
      <c r="E357" s="15">
        <f t="shared" si="111"/>
        <v>720692.69538852398</v>
      </c>
      <c r="F357" s="17">
        <f>IF(time&lt;=30,1-(1-$F$3*time/30)^(1/12),1-(1-$F$3)^(1/12))</f>
        <v>2.5350486138366879E-3</v>
      </c>
      <c r="G357" s="16">
        <f t="shared" si="112"/>
        <v>24889.363615465449</v>
      </c>
      <c r="H357" s="14">
        <f t="shared" si="113"/>
        <v>4391.1640865731906</v>
      </c>
      <c r="I357" s="15">
        <f t="shared" si="114"/>
        <v>745582.05900398945</v>
      </c>
      <c r="J357" s="14">
        <f t="shared" si="115"/>
        <v>65867.46129859786</v>
      </c>
      <c r="K357" s="21">
        <f t="shared" si="116"/>
        <v>811449.52030258731</v>
      </c>
      <c r="M357" s="33">
        <f t="shared" si="122"/>
        <v>0</v>
      </c>
      <c r="N357" s="30">
        <f>(I-Service_Fee)/12*M357</f>
        <v>0</v>
      </c>
      <c r="O357" s="35">
        <f t="shared" si="117"/>
        <v>0</v>
      </c>
      <c r="P357" s="33">
        <f t="shared" si="130"/>
        <v>0</v>
      </c>
      <c r="Q357" s="30">
        <f>(I-Service_Fee)/12*P357</f>
        <v>0</v>
      </c>
      <c r="R357" s="34">
        <f t="shared" si="118"/>
        <v>0</v>
      </c>
      <c r="S357" s="33">
        <f t="shared" si="123"/>
        <v>0</v>
      </c>
      <c r="T357" s="30">
        <f>(I-Service_Fee)/12*S357</f>
        <v>0</v>
      </c>
      <c r="U357" s="35">
        <f t="shared" si="119"/>
        <v>0</v>
      </c>
      <c r="V357" s="34">
        <f t="shared" si="124"/>
        <v>10538793.807775479</v>
      </c>
      <c r="W357" s="30">
        <f>(I-Service_Fee)/12*V357</f>
        <v>65867.46129859674</v>
      </c>
      <c r="X357" s="35">
        <f t="shared" si="125"/>
        <v>745582.05900398945</v>
      </c>
      <c r="Y357" s="32"/>
      <c r="Z357" s="32">
        <f t="shared" si="131"/>
        <v>347</v>
      </c>
      <c r="AA357" s="32">
        <f t="shared" si="126"/>
        <v>0</v>
      </c>
      <c r="AB357" s="32">
        <f t="shared" si="127"/>
        <v>0</v>
      </c>
      <c r="AC357" s="32">
        <f t="shared" si="128"/>
        <v>0</v>
      </c>
      <c r="AD357" s="32">
        <f t="shared" si="129"/>
        <v>811449.52030258614</v>
      </c>
    </row>
    <row r="358" spans="1:30" ht="15.75" thickBot="1" x14ac:dyDescent="0.3">
      <c r="A358" s="7">
        <v>348</v>
      </c>
      <c r="B358" s="14">
        <f t="shared" si="120"/>
        <v>9793211.7487716675</v>
      </c>
      <c r="C358" s="19">
        <f t="shared" si="121"/>
        <v>788946.22072435531</v>
      </c>
      <c r="D358" s="14">
        <f t="shared" si="110"/>
        <v>65288.078325144452</v>
      </c>
      <c r="E358" s="15">
        <f t="shared" si="111"/>
        <v>723658.14239921083</v>
      </c>
      <c r="F358" s="17">
        <f>IF(time&lt;=30,1-(1-$F$3*time/30)^(1/12),1-(1-$F$3)^(1/12))</f>
        <v>2.5350486138366879E-3</v>
      </c>
      <c r="G358" s="16">
        <f t="shared" si="112"/>
        <v>22991.75929795203</v>
      </c>
      <c r="H358" s="14">
        <f t="shared" si="113"/>
        <v>4080.5048953215282</v>
      </c>
      <c r="I358" s="15">
        <f t="shared" si="114"/>
        <v>746649.90169716289</v>
      </c>
      <c r="J358" s="14">
        <f t="shared" si="115"/>
        <v>61207.573429822922</v>
      </c>
      <c r="K358" s="21">
        <f t="shared" si="116"/>
        <v>807857.47512698581</v>
      </c>
      <c r="M358" s="33">
        <f t="shared" si="122"/>
        <v>0</v>
      </c>
      <c r="N358" s="30">
        <f>(I-Service_Fee)/12*M358</f>
        <v>0</v>
      </c>
      <c r="O358" s="35">
        <f t="shared" si="117"/>
        <v>0</v>
      </c>
      <c r="P358" s="33">
        <f t="shared" si="130"/>
        <v>0</v>
      </c>
      <c r="Q358" s="30">
        <f>(I-Service_Fee)/12*P358</f>
        <v>0</v>
      </c>
      <c r="R358" s="34">
        <f t="shared" si="118"/>
        <v>0</v>
      </c>
      <c r="S358" s="33">
        <f t="shared" si="123"/>
        <v>0</v>
      </c>
      <c r="T358" s="30">
        <f>(I-Service_Fee)/12*S358</f>
        <v>0</v>
      </c>
      <c r="U358" s="35">
        <f t="shared" si="119"/>
        <v>0</v>
      </c>
      <c r="V358" s="34">
        <f t="shared" si="124"/>
        <v>9793211.7487714887</v>
      </c>
      <c r="W358" s="30">
        <f>(I-Service_Fee)/12*V358</f>
        <v>61207.573429821801</v>
      </c>
      <c r="X358" s="35">
        <f t="shared" si="125"/>
        <v>746649.90169716289</v>
      </c>
      <c r="Y358" s="32"/>
      <c r="Z358" s="32">
        <f t="shared" si="131"/>
        <v>348</v>
      </c>
      <c r="AA358" s="32">
        <f t="shared" si="126"/>
        <v>0</v>
      </c>
      <c r="AB358" s="32">
        <f t="shared" si="127"/>
        <v>0</v>
      </c>
      <c r="AC358" s="32">
        <f t="shared" si="128"/>
        <v>0</v>
      </c>
      <c r="AD358" s="32">
        <f t="shared" si="129"/>
        <v>807857.47512698465</v>
      </c>
    </row>
    <row r="359" spans="1:30" ht="15.75" thickBot="1" x14ac:dyDescent="0.3">
      <c r="A359" s="7">
        <v>349</v>
      </c>
      <c r="B359" s="14">
        <f t="shared" si="120"/>
        <v>9046561.8470745049</v>
      </c>
      <c r="C359" s="19">
        <f t="shared" si="121"/>
        <v>786946.20370111638</v>
      </c>
      <c r="D359" s="14">
        <f t="shared" si="110"/>
        <v>60310.412313830035</v>
      </c>
      <c r="E359" s="15">
        <f t="shared" si="111"/>
        <v>726635.79138728639</v>
      </c>
      <c r="F359" s="17">
        <f>IF(time&lt;=30,1-(1-$F$3*time/30)^(1/12),1-(1-$F$3)^(1/12))</f>
        <v>2.5350486138366879E-3</v>
      </c>
      <c r="G359" s="16">
        <f t="shared" si="112"/>
        <v>21091.417014693627</v>
      </c>
      <c r="H359" s="14">
        <f t="shared" si="113"/>
        <v>3769.4007696143767</v>
      </c>
      <c r="I359" s="15">
        <f t="shared" si="114"/>
        <v>747727.20840197999</v>
      </c>
      <c r="J359" s="14">
        <f t="shared" si="115"/>
        <v>56541.01154421566</v>
      </c>
      <c r="K359" s="21">
        <f t="shared" si="116"/>
        <v>804268.2199461956</v>
      </c>
      <c r="M359" s="33">
        <f t="shared" si="122"/>
        <v>0</v>
      </c>
      <c r="N359" s="30">
        <f>(I-Service_Fee)/12*M359</f>
        <v>0</v>
      </c>
      <c r="O359" s="35">
        <f t="shared" si="117"/>
        <v>0</v>
      </c>
      <c r="P359" s="33">
        <f t="shared" si="130"/>
        <v>0</v>
      </c>
      <c r="Q359" s="30">
        <f>(I-Service_Fee)/12*P359</f>
        <v>0</v>
      </c>
      <c r="R359" s="34">
        <f t="shared" si="118"/>
        <v>0</v>
      </c>
      <c r="S359" s="33">
        <f t="shared" si="123"/>
        <v>0</v>
      </c>
      <c r="T359" s="30">
        <f>(I-Service_Fee)/12*S359</f>
        <v>0</v>
      </c>
      <c r="U359" s="35">
        <f t="shared" si="119"/>
        <v>0</v>
      </c>
      <c r="V359" s="34">
        <f t="shared" si="124"/>
        <v>9046561.8470743261</v>
      </c>
      <c r="W359" s="30">
        <f>(I-Service_Fee)/12*V359</f>
        <v>56541.011544214532</v>
      </c>
      <c r="X359" s="35">
        <f t="shared" si="125"/>
        <v>747727.20840197999</v>
      </c>
      <c r="Y359" s="32"/>
      <c r="Z359" s="32">
        <f t="shared" si="131"/>
        <v>349</v>
      </c>
      <c r="AA359" s="32">
        <f t="shared" si="126"/>
        <v>0</v>
      </c>
      <c r="AB359" s="32">
        <f t="shared" si="127"/>
        <v>0</v>
      </c>
      <c r="AC359" s="32">
        <f t="shared" si="128"/>
        <v>0</v>
      </c>
      <c r="AD359" s="32">
        <f t="shared" si="129"/>
        <v>804268.21994619456</v>
      </c>
    </row>
    <row r="360" spans="1:30" ht="15.75" thickBot="1" x14ac:dyDescent="0.3">
      <c r="A360" s="7">
        <v>350</v>
      </c>
      <c r="B360" s="14">
        <f t="shared" si="120"/>
        <v>8298834.6386725251</v>
      </c>
      <c r="C360" s="19">
        <f t="shared" si="121"/>
        <v>784951.25681825983</v>
      </c>
      <c r="D360" s="14">
        <f t="shared" si="110"/>
        <v>55325.564257816841</v>
      </c>
      <c r="E360" s="15">
        <f t="shared" si="111"/>
        <v>729625.69256044296</v>
      </c>
      <c r="F360" s="17">
        <f>IF(time&lt;=30,1-(1-$F$3*time/30)^(1/12),1-(1-$F$3)^(1/12))</f>
        <v>2.5350486138366879E-3</v>
      </c>
      <c r="G360" s="16">
        <f t="shared" si="112"/>
        <v>19188.31264668169</v>
      </c>
      <c r="H360" s="14">
        <f t="shared" si="113"/>
        <v>3457.8477661135526</v>
      </c>
      <c r="I360" s="15">
        <f t="shared" si="114"/>
        <v>748814.00520712463</v>
      </c>
      <c r="J360" s="14">
        <f t="shared" si="115"/>
        <v>51867.716491703286</v>
      </c>
      <c r="K360" s="21">
        <f t="shared" si="116"/>
        <v>800681.72169882793</v>
      </c>
      <c r="M360" s="33">
        <f t="shared" si="122"/>
        <v>0</v>
      </c>
      <c r="N360" s="30">
        <f>(I-Service_Fee)/12*M360</f>
        <v>0</v>
      </c>
      <c r="O360" s="35">
        <f t="shared" si="117"/>
        <v>0</v>
      </c>
      <c r="P360" s="33">
        <f t="shared" si="130"/>
        <v>0</v>
      </c>
      <c r="Q360" s="30">
        <f>(I-Service_Fee)/12*P360</f>
        <v>0</v>
      </c>
      <c r="R360" s="34">
        <f t="shared" si="118"/>
        <v>0</v>
      </c>
      <c r="S360" s="33">
        <f t="shared" si="123"/>
        <v>0</v>
      </c>
      <c r="T360" s="30">
        <f>(I-Service_Fee)/12*S360</f>
        <v>0</v>
      </c>
      <c r="U360" s="35">
        <f t="shared" si="119"/>
        <v>0</v>
      </c>
      <c r="V360" s="34">
        <f t="shared" si="124"/>
        <v>8298834.6386723462</v>
      </c>
      <c r="W360" s="30">
        <f>(I-Service_Fee)/12*V360</f>
        <v>51867.716491702158</v>
      </c>
      <c r="X360" s="35">
        <f t="shared" si="125"/>
        <v>748814.00520712463</v>
      </c>
      <c r="Y360" s="32"/>
      <c r="Z360" s="32">
        <f t="shared" si="131"/>
        <v>350</v>
      </c>
      <c r="AA360" s="32">
        <f t="shared" si="126"/>
        <v>0</v>
      </c>
      <c r="AB360" s="32">
        <f t="shared" si="127"/>
        <v>0</v>
      </c>
      <c r="AC360" s="32">
        <f t="shared" si="128"/>
        <v>0</v>
      </c>
      <c r="AD360" s="32">
        <f t="shared" si="129"/>
        <v>800681.72169882676</v>
      </c>
    </row>
    <row r="361" spans="1:30" ht="15.75" thickBot="1" x14ac:dyDescent="0.3">
      <c r="A361" s="7">
        <v>351</v>
      </c>
      <c r="B361" s="14">
        <f t="shared" si="120"/>
        <v>7550020.6334654</v>
      </c>
      <c r="C361" s="19">
        <f t="shared" si="121"/>
        <v>782961.36722273333</v>
      </c>
      <c r="D361" s="14">
        <f t="shared" si="110"/>
        <v>50333.470889769334</v>
      </c>
      <c r="E361" s="15">
        <f t="shared" si="111"/>
        <v>732627.89633296395</v>
      </c>
      <c r="F361" s="17">
        <f>IF(time&lt;=30,1-(1-$F$3*time/30)^(1/12),1-(1-$F$3)^(1/12))</f>
        <v>2.5350486138366879E-3</v>
      </c>
      <c r="G361" s="16">
        <f t="shared" si="112"/>
        <v>17282.422008247886</v>
      </c>
      <c r="H361" s="14">
        <f t="shared" si="113"/>
        <v>3145.8419306105829</v>
      </c>
      <c r="I361" s="15">
        <f t="shared" si="114"/>
        <v>749910.31834121188</v>
      </c>
      <c r="J361" s="14">
        <f t="shared" si="115"/>
        <v>47187.628959158748</v>
      </c>
      <c r="K361" s="21">
        <f t="shared" si="116"/>
        <v>797097.94730037067</v>
      </c>
      <c r="M361" s="33">
        <f t="shared" si="122"/>
        <v>0</v>
      </c>
      <c r="N361" s="30">
        <f>(I-Service_Fee)/12*M361</f>
        <v>0</v>
      </c>
      <c r="O361" s="35">
        <f t="shared" si="117"/>
        <v>0</v>
      </c>
      <c r="P361" s="33">
        <f t="shared" si="130"/>
        <v>0</v>
      </c>
      <c r="Q361" s="30">
        <f>(I-Service_Fee)/12*P361</f>
        <v>0</v>
      </c>
      <c r="R361" s="34">
        <f t="shared" si="118"/>
        <v>0</v>
      </c>
      <c r="S361" s="33">
        <f t="shared" si="123"/>
        <v>0</v>
      </c>
      <c r="T361" s="30">
        <f>(I-Service_Fee)/12*S361</f>
        <v>0</v>
      </c>
      <c r="U361" s="35">
        <f t="shared" si="119"/>
        <v>0</v>
      </c>
      <c r="V361" s="34">
        <f t="shared" si="124"/>
        <v>7550020.6334652212</v>
      </c>
      <c r="W361" s="30">
        <f>(I-Service_Fee)/12*V361</f>
        <v>47187.628959157628</v>
      </c>
      <c r="X361" s="35">
        <f t="shared" si="125"/>
        <v>749910.31834121188</v>
      </c>
      <c r="Y361" s="32"/>
      <c r="Z361" s="32">
        <f t="shared" si="131"/>
        <v>351</v>
      </c>
      <c r="AA361" s="32">
        <f t="shared" si="126"/>
        <v>0</v>
      </c>
      <c r="AB361" s="32">
        <f t="shared" si="127"/>
        <v>0</v>
      </c>
      <c r="AC361" s="32">
        <f t="shared" si="128"/>
        <v>0</v>
      </c>
      <c r="AD361" s="32">
        <f t="shared" si="129"/>
        <v>797097.9473003695</v>
      </c>
    </row>
    <row r="362" spans="1:30" ht="15.75" thickBot="1" x14ac:dyDescent="0.3">
      <c r="A362" s="7">
        <v>352</v>
      </c>
      <c r="B362" s="14">
        <f t="shared" si="120"/>
        <v>6800110.3151241876</v>
      </c>
      <c r="C362" s="19">
        <f t="shared" si="121"/>
        <v>780976.52209406754</v>
      </c>
      <c r="D362" s="14">
        <f t="shared" si="110"/>
        <v>45334.068767494588</v>
      </c>
      <c r="E362" s="15">
        <f t="shared" si="111"/>
        <v>735642.4533265729</v>
      </c>
      <c r="F362" s="17">
        <f>IF(time&lt;=30,1-(1-$F$3*time/30)^(1/12),1-(1-$F$3)^(1/12))</f>
        <v>2.5350486138366879E-3</v>
      </c>
      <c r="G362" s="16">
        <f t="shared" si="112"/>
        <v>15373.720846707187</v>
      </c>
      <c r="H362" s="14">
        <f t="shared" si="113"/>
        <v>2833.3792979684113</v>
      </c>
      <c r="I362" s="15">
        <f t="shared" si="114"/>
        <v>751016.17417328013</v>
      </c>
      <c r="J362" s="14">
        <f t="shared" si="115"/>
        <v>42500.689469526173</v>
      </c>
      <c r="K362" s="21">
        <f t="shared" si="116"/>
        <v>793516.8636428063</v>
      </c>
      <c r="M362" s="33">
        <f t="shared" si="122"/>
        <v>0</v>
      </c>
      <c r="N362" s="30">
        <f>(I-Service_Fee)/12*M362</f>
        <v>0</v>
      </c>
      <c r="O362" s="35">
        <f t="shared" si="117"/>
        <v>0</v>
      </c>
      <c r="P362" s="33">
        <f t="shared" si="130"/>
        <v>0</v>
      </c>
      <c r="Q362" s="30">
        <f>(I-Service_Fee)/12*P362</f>
        <v>0</v>
      </c>
      <c r="R362" s="34">
        <f t="shared" si="118"/>
        <v>0</v>
      </c>
      <c r="S362" s="33">
        <f t="shared" si="123"/>
        <v>0</v>
      </c>
      <c r="T362" s="30">
        <f>(I-Service_Fee)/12*S362</f>
        <v>0</v>
      </c>
      <c r="U362" s="35">
        <f t="shared" si="119"/>
        <v>0</v>
      </c>
      <c r="V362" s="34">
        <f t="shared" si="124"/>
        <v>6800110.3151240088</v>
      </c>
      <c r="W362" s="30">
        <f>(I-Service_Fee)/12*V362</f>
        <v>42500.689469525052</v>
      </c>
      <c r="X362" s="35">
        <f t="shared" si="125"/>
        <v>751016.17417328013</v>
      </c>
      <c r="Y362" s="32"/>
      <c r="Z362" s="32">
        <f t="shared" si="131"/>
        <v>352</v>
      </c>
      <c r="AA362" s="32">
        <f t="shared" si="126"/>
        <v>0</v>
      </c>
      <c r="AB362" s="32">
        <f t="shared" si="127"/>
        <v>0</v>
      </c>
      <c r="AC362" s="32">
        <f t="shared" si="128"/>
        <v>0</v>
      </c>
      <c r="AD362" s="32">
        <f t="shared" si="129"/>
        <v>793516.86364280514</v>
      </c>
    </row>
    <row r="363" spans="1:30" ht="15.75" thickBot="1" x14ac:dyDescent="0.3">
      <c r="A363" s="7">
        <v>353</v>
      </c>
      <c r="B363" s="14">
        <f t="shared" si="120"/>
        <v>6049094.140950907</v>
      </c>
      <c r="C363" s="19">
        <f t="shared" si="121"/>
        <v>778996.70864429395</v>
      </c>
      <c r="D363" s="14">
        <f t="shared" si="110"/>
        <v>40327.294273006046</v>
      </c>
      <c r="E363" s="15">
        <f t="shared" si="111"/>
        <v>738669.41437128792</v>
      </c>
      <c r="F363" s="17">
        <f>IF(time&lt;=30,1-(1-$F$3*time/30)^(1/12),1-(1-$F$3)^(1/12))</f>
        <v>2.5350486138366879E-3</v>
      </c>
      <c r="G363" s="16">
        <f t="shared" si="112"/>
        <v>13462.184841999737</v>
      </c>
      <c r="H363" s="14">
        <f t="shared" si="113"/>
        <v>2520.4558920628779</v>
      </c>
      <c r="I363" s="15">
        <f t="shared" si="114"/>
        <v>752131.5992132877</v>
      </c>
      <c r="J363" s="14">
        <f t="shared" si="115"/>
        <v>37806.838380943169</v>
      </c>
      <c r="K363" s="21">
        <f t="shared" si="116"/>
        <v>789938.43759423087</v>
      </c>
      <c r="M363" s="33">
        <f t="shared" si="122"/>
        <v>0</v>
      </c>
      <c r="N363" s="30">
        <f>(I-Service_Fee)/12*M363</f>
        <v>0</v>
      </c>
      <c r="O363" s="35">
        <f t="shared" si="117"/>
        <v>0</v>
      </c>
      <c r="P363" s="33">
        <f t="shared" si="130"/>
        <v>0</v>
      </c>
      <c r="Q363" s="30">
        <f>(I-Service_Fee)/12*P363</f>
        <v>0</v>
      </c>
      <c r="R363" s="34">
        <f t="shared" si="118"/>
        <v>0</v>
      </c>
      <c r="S363" s="33">
        <f t="shared" si="123"/>
        <v>0</v>
      </c>
      <c r="T363" s="30">
        <f>(I-Service_Fee)/12*S363</f>
        <v>0</v>
      </c>
      <c r="U363" s="35">
        <f t="shared" si="119"/>
        <v>0</v>
      </c>
      <c r="V363" s="34">
        <f t="shared" si="124"/>
        <v>6049094.1409507282</v>
      </c>
      <c r="W363" s="30">
        <f>(I-Service_Fee)/12*V363</f>
        <v>37806.838380942048</v>
      </c>
      <c r="X363" s="35">
        <f t="shared" si="125"/>
        <v>752131.5992132877</v>
      </c>
      <c r="Y363" s="32"/>
      <c r="Z363" s="32">
        <f t="shared" si="131"/>
        <v>353</v>
      </c>
      <c r="AA363" s="32">
        <f t="shared" si="126"/>
        <v>0</v>
      </c>
      <c r="AB363" s="32">
        <f t="shared" si="127"/>
        <v>0</v>
      </c>
      <c r="AC363" s="32">
        <f t="shared" si="128"/>
        <v>0</v>
      </c>
      <c r="AD363" s="32">
        <f t="shared" si="129"/>
        <v>789938.4375942297</v>
      </c>
    </row>
    <row r="364" spans="1:30" ht="15.75" thickBot="1" x14ac:dyDescent="0.3">
      <c r="A364" s="7">
        <v>354</v>
      </c>
      <c r="B364" s="14">
        <f t="shared" si="120"/>
        <v>5296962.5417376198</v>
      </c>
      <c r="C364" s="19">
        <f t="shared" si="121"/>
        <v>777021.91411786189</v>
      </c>
      <c r="D364" s="14">
        <f t="shared" si="110"/>
        <v>35313.083611584138</v>
      </c>
      <c r="E364" s="15">
        <f t="shared" si="111"/>
        <v>741708.83050627774</v>
      </c>
      <c r="F364" s="17">
        <f>IF(time&lt;=30,1-(1-$F$3*time/30)^(1/12),1-(1-$F$3)^(1/12))</f>
        <v>2.5350486138366879E-3</v>
      </c>
      <c r="G364" s="16">
        <f t="shared" si="112"/>
        <v>11547.78960633144</v>
      </c>
      <c r="H364" s="14">
        <f t="shared" si="113"/>
        <v>2207.0677257240081</v>
      </c>
      <c r="I364" s="15">
        <f t="shared" si="114"/>
        <v>753256.62011260912</v>
      </c>
      <c r="J364" s="14">
        <f t="shared" si="115"/>
        <v>33106.015885860128</v>
      </c>
      <c r="K364" s="21">
        <f t="shared" si="116"/>
        <v>786362.6359984692</v>
      </c>
      <c r="M364" s="33">
        <f t="shared" si="122"/>
        <v>0</v>
      </c>
      <c r="N364" s="30">
        <f>(I-Service_Fee)/12*M364</f>
        <v>0</v>
      </c>
      <c r="O364" s="35">
        <f t="shared" si="117"/>
        <v>0</v>
      </c>
      <c r="P364" s="33">
        <f t="shared" si="130"/>
        <v>0</v>
      </c>
      <c r="Q364" s="30">
        <f>(I-Service_Fee)/12*P364</f>
        <v>0</v>
      </c>
      <c r="R364" s="34">
        <f t="shared" si="118"/>
        <v>0</v>
      </c>
      <c r="S364" s="33">
        <f t="shared" si="123"/>
        <v>0</v>
      </c>
      <c r="T364" s="30">
        <f>(I-Service_Fee)/12*S364</f>
        <v>0</v>
      </c>
      <c r="U364" s="35">
        <f t="shared" si="119"/>
        <v>0</v>
      </c>
      <c r="V364" s="34">
        <f t="shared" si="124"/>
        <v>5296962.541737441</v>
      </c>
      <c r="W364" s="30">
        <f>(I-Service_Fee)/12*V364</f>
        <v>33106.015885859</v>
      </c>
      <c r="X364" s="35">
        <f t="shared" si="125"/>
        <v>753256.62011260912</v>
      </c>
      <c r="Y364" s="32"/>
      <c r="Z364" s="32">
        <f t="shared" si="131"/>
        <v>354</v>
      </c>
      <c r="AA364" s="32">
        <f t="shared" si="126"/>
        <v>0</v>
      </c>
      <c r="AB364" s="32">
        <f t="shared" si="127"/>
        <v>0</v>
      </c>
      <c r="AC364" s="32">
        <f t="shared" si="128"/>
        <v>0</v>
      </c>
      <c r="AD364" s="32">
        <f t="shared" si="129"/>
        <v>786362.63599846815</v>
      </c>
    </row>
    <row r="365" spans="1:30" ht="15.75" thickBot="1" x14ac:dyDescent="0.3">
      <c r="A365" s="7">
        <v>355</v>
      </c>
      <c r="B365" s="14">
        <f t="shared" si="120"/>
        <v>4543705.9216250107</v>
      </c>
      <c r="C365" s="19">
        <f t="shared" si="121"/>
        <v>775052.12579155678</v>
      </c>
      <c r="D365" s="14">
        <f t="shared" si="110"/>
        <v>30291.372810833407</v>
      </c>
      <c r="E365" s="15">
        <f t="shared" si="111"/>
        <v>744760.7529807234</v>
      </c>
      <c r="F365" s="17">
        <f>IF(time&lt;=30,1-(1-$F$3*time/30)^(1/12),1-(1-$F$3)^(1/12))</f>
        <v>2.5350486138366879E-3</v>
      </c>
      <c r="G365" s="16">
        <f t="shared" si="112"/>
        <v>9630.5106838132833</v>
      </c>
      <c r="H365" s="14">
        <f t="shared" si="113"/>
        <v>1893.2108006770877</v>
      </c>
      <c r="I365" s="15">
        <f t="shared" si="114"/>
        <v>754391.26366453664</v>
      </c>
      <c r="J365" s="14">
        <f t="shared" si="115"/>
        <v>28398.16201015632</v>
      </c>
      <c r="K365" s="21">
        <f t="shared" si="116"/>
        <v>782789.42567469296</v>
      </c>
      <c r="M365" s="33">
        <f t="shared" si="122"/>
        <v>0</v>
      </c>
      <c r="N365" s="30">
        <f>(I-Service_Fee)/12*M365</f>
        <v>0</v>
      </c>
      <c r="O365" s="35">
        <f t="shared" si="117"/>
        <v>0</v>
      </c>
      <c r="P365" s="33">
        <f t="shared" si="130"/>
        <v>0</v>
      </c>
      <c r="Q365" s="30">
        <f>(I-Service_Fee)/12*P365</f>
        <v>0</v>
      </c>
      <c r="R365" s="34">
        <f t="shared" si="118"/>
        <v>0</v>
      </c>
      <c r="S365" s="33">
        <f t="shared" si="123"/>
        <v>0</v>
      </c>
      <c r="T365" s="30">
        <f>(I-Service_Fee)/12*S365</f>
        <v>0</v>
      </c>
      <c r="U365" s="35">
        <f t="shared" si="119"/>
        <v>0</v>
      </c>
      <c r="V365" s="34">
        <f t="shared" si="124"/>
        <v>4543705.9216248319</v>
      </c>
      <c r="W365" s="30">
        <f>(I-Service_Fee)/12*V365</f>
        <v>28398.162010155196</v>
      </c>
      <c r="X365" s="35">
        <f t="shared" si="125"/>
        <v>754391.26366453664</v>
      </c>
      <c r="Y365" s="32"/>
      <c r="Z365" s="32">
        <f t="shared" si="131"/>
        <v>355</v>
      </c>
      <c r="AA365" s="32">
        <f t="shared" si="126"/>
        <v>0</v>
      </c>
      <c r="AB365" s="32">
        <f t="shared" si="127"/>
        <v>0</v>
      </c>
      <c r="AC365" s="32">
        <f t="shared" si="128"/>
        <v>0</v>
      </c>
      <c r="AD365" s="32">
        <f t="shared" si="129"/>
        <v>782789.4256746918</v>
      </c>
    </row>
    <row r="366" spans="1:30" ht="15.75" thickBot="1" x14ac:dyDescent="0.3">
      <c r="A366" s="7">
        <v>356</v>
      </c>
      <c r="B366" s="14">
        <f t="shared" si="120"/>
        <v>3789314.657960474</v>
      </c>
      <c r="C366" s="19">
        <f t="shared" si="121"/>
        <v>773087.33097441762</v>
      </c>
      <c r="D366" s="14">
        <f t="shared" si="110"/>
        <v>25262.097719736495</v>
      </c>
      <c r="E366" s="15">
        <f t="shared" si="111"/>
        <v>747825.23325468111</v>
      </c>
      <c r="F366" s="17">
        <f>IF(time&lt;=30,1-(1-$F$3*time/30)^(1/12),1-(1-$F$3)^(1/12))</f>
        <v>2.5350486138366879E-3</v>
      </c>
      <c r="G366" s="16">
        <f t="shared" si="112"/>
        <v>7710.323550099366</v>
      </c>
      <c r="H366" s="14">
        <f t="shared" si="113"/>
        <v>1578.881107483531</v>
      </c>
      <c r="I366" s="15">
        <f t="shared" si="114"/>
        <v>755535.5568047805</v>
      </c>
      <c r="J366" s="14">
        <f t="shared" si="115"/>
        <v>23683.216612252963</v>
      </c>
      <c r="K366" s="21">
        <f t="shared" si="116"/>
        <v>779218.77341703349</v>
      </c>
      <c r="M366" s="33">
        <f t="shared" si="122"/>
        <v>0</v>
      </c>
      <c r="N366" s="30">
        <f>(I-Service_Fee)/12*M366</f>
        <v>0</v>
      </c>
      <c r="O366" s="35">
        <f t="shared" si="117"/>
        <v>0</v>
      </c>
      <c r="P366" s="33">
        <f t="shared" si="130"/>
        <v>0</v>
      </c>
      <c r="Q366" s="30">
        <f>(I-Service_Fee)/12*P366</f>
        <v>0</v>
      </c>
      <c r="R366" s="34">
        <f t="shared" si="118"/>
        <v>0</v>
      </c>
      <c r="S366" s="33">
        <f t="shared" si="123"/>
        <v>0</v>
      </c>
      <c r="T366" s="30">
        <f>(I-Service_Fee)/12*S366</f>
        <v>0</v>
      </c>
      <c r="U366" s="35">
        <f t="shared" si="119"/>
        <v>0</v>
      </c>
      <c r="V366" s="34">
        <f t="shared" si="124"/>
        <v>3789314.6579602952</v>
      </c>
      <c r="W366" s="30">
        <f>(I-Service_Fee)/12*V366</f>
        <v>23683.216612251843</v>
      </c>
      <c r="X366" s="35">
        <f t="shared" si="125"/>
        <v>755535.5568047805</v>
      </c>
      <c r="Y366" s="32"/>
      <c r="Z366" s="32">
        <f t="shared" si="131"/>
        <v>356</v>
      </c>
      <c r="AA366" s="32">
        <f t="shared" si="126"/>
        <v>0</v>
      </c>
      <c r="AB366" s="32">
        <f t="shared" si="127"/>
        <v>0</v>
      </c>
      <c r="AC366" s="32">
        <f t="shared" si="128"/>
        <v>0</v>
      </c>
      <c r="AD366" s="32">
        <f t="shared" si="129"/>
        <v>779218.77341703232</v>
      </c>
    </row>
    <row r="367" spans="1:30" ht="15.75" thickBot="1" x14ac:dyDescent="0.3">
      <c r="A367" s="7">
        <v>357</v>
      </c>
      <c r="B367" s="14">
        <f t="shared" si="120"/>
        <v>3033779.1011556936</v>
      </c>
      <c r="C367" s="19">
        <f t="shared" si="121"/>
        <v>771127.5170076564</v>
      </c>
      <c r="D367" s="14">
        <f t="shared" si="110"/>
        <v>20225.194007704624</v>
      </c>
      <c r="E367" s="15">
        <f t="shared" si="111"/>
        <v>750902.32299995178</v>
      </c>
      <c r="F367" s="17">
        <f>IF(time&lt;=30,1-(1-$F$3*time/30)^(1/12),1-(1-$F$3)^(1/12))</f>
        <v>2.5350486138366879E-3</v>
      </c>
      <c r="G367" s="16">
        <f t="shared" si="112"/>
        <v>5787.2036120236771</v>
      </c>
      <c r="H367" s="14">
        <f t="shared" si="113"/>
        <v>1264.074625481539</v>
      </c>
      <c r="I367" s="15">
        <f t="shared" si="114"/>
        <v>756689.52661197551</v>
      </c>
      <c r="J367" s="14">
        <f t="shared" si="115"/>
        <v>18961.119382223085</v>
      </c>
      <c r="K367" s="21">
        <f t="shared" si="116"/>
        <v>775650.64599419862</v>
      </c>
      <c r="M367" s="33">
        <f t="shared" si="122"/>
        <v>0</v>
      </c>
      <c r="N367" s="30">
        <f>(I-Service_Fee)/12*M367</f>
        <v>0</v>
      </c>
      <c r="O367" s="35">
        <f t="shared" si="117"/>
        <v>0</v>
      </c>
      <c r="P367" s="33">
        <f t="shared" si="130"/>
        <v>0</v>
      </c>
      <c r="Q367" s="30">
        <f>(I-Service_Fee)/12*P367</f>
        <v>0</v>
      </c>
      <c r="R367" s="34">
        <f t="shared" si="118"/>
        <v>0</v>
      </c>
      <c r="S367" s="33">
        <f t="shared" si="123"/>
        <v>0</v>
      </c>
      <c r="T367" s="30">
        <f>(I-Service_Fee)/12*S367</f>
        <v>0</v>
      </c>
      <c r="U367" s="35">
        <f t="shared" si="119"/>
        <v>0</v>
      </c>
      <c r="V367" s="34">
        <f t="shared" si="124"/>
        <v>3033779.1011555148</v>
      </c>
      <c r="W367" s="30">
        <f>(I-Service_Fee)/12*V367</f>
        <v>18961.119382221965</v>
      </c>
      <c r="X367" s="35">
        <f t="shared" si="125"/>
        <v>756689.52661197551</v>
      </c>
      <c r="Y367" s="32"/>
      <c r="Z367" s="32">
        <f t="shared" si="131"/>
        <v>357</v>
      </c>
      <c r="AA367" s="32">
        <f t="shared" si="126"/>
        <v>0</v>
      </c>
      <c r="AB367" s="32">
        <f t="shared" si="127"/>
        <v>0</v>
      </c>
      <c r="AC367" s="32">
        <f t="shared" si="128"/>
        <v>0</v>
      </c>
      <c r="AD367" s="32">
        <f t="shared" si="129"/>
        <v>775650.64599419746</v>
      </c>
    </row>
    <row r="368" spans="1:30" ht="15.75" thickBot="1" x14ac:dyDescent="0.3">
      <c r="A368" s="7">
        <v>358</v>
      </c>
      <c r="B368" s="14">
        <f t="shared" si="120"/>
        <v>2277089.5745437182</v>
      </c>
      <c r="C368" s="19">
        <f t="shared" si="121"/>
        <v>769172.67126457486</v>
      </c>
      <c r="D368" s="14">
        <f t="shared" si="110"/>
        <v>15180.597163624789</v>
      </c>
      <c r="E368" s="15">
        <f t="shared" si="111"/>
        <v>753992.07410095003</v>
      </c>
      <c r="F368" s="17">
        <f>IF(time&lt;=30,1-(1-$F$3*time/30)^(1/12),1-(1-$F$3)^(1/12))</f>
        <v>2.5350486138366879E-3</v>
      </c>
      <c r="G368" s="16">
        <f t="shared" si="112"/>
        <v>3861.1262072355635</v>
      </c>
      <c r="H368" s="14">
        <f t="shared" si="113"/>
        <v>948.78732272654918</v>
      </c>
      <c r="I368" s="15">
        <f t="shared" si="114"/>
        <v>757853.20030818565</v>
      </c>
      <c r="J368" s="14">
        <f t="shared" si="115"/>
        <v>14231.809840898239</v>
      </c>
      <c r="K368" s="21">
        <f t="shared" si="116"/>
        <v>772085.01014908392</v>
      </c>
      <c r="M368" s="33">
        <f t="shared" si="122"/>
        <v>0</v>
      </c>
      <c r="N368" s="30">
        <f>(I-Service_Fee)/12*M368</f>
        <v>0</v>
      </c>
      <c r="O368" s="35">
        <f t="shared" si="117"/>
        <v>0</v>
      </c>
      <c r="P368" s="33">
        <f t="shared" si="130"/>
        <v>0</v>
      </c>
      <c r="Q368" s="30">
        <f>(I-Service_Fee)/12*P368</f>
        <v>0</v>
      </c>
      <c r="R368" s="34">
        <f t="shared" si="118"/>
        <v>0</v>
      </c>
      <c r="S368" s="33">
        <f t="shared" si="123"/>
        <v>0</v>
      </c>
      <c r="T368" s="30">
        <f>(I-Service_Fee)/12*S368</f>
        <v>0</v>
      </c>
      <c r="U368" s="35">
        <f t="shared" si="119"/>
        <v>0</v>
      </c>
      <c r="V368" s="34">
        <f t="shared" si="124"/>
        <v>2277089.5745435394</v>
      </c>
      <c r="W368" s="30">
        <f>(I-Service_Fee)/12*V368</f>
        <v>14231.80984089712</v>
      </c>
      <c r="X368" s="35">
        <f t="shared" si="125"/>
        <v>757853.20030818565</v>
      </c>
      <c r="Y368" s="32"/>
      <c r="Z368" s="32">
        <f t="shared" si="131"/>
        <v>358</v>
      </c>
      <c r="AA368" s="32">
        <f t="shared" si="126"/>
        <v>0</v>
      </c>
      <c r="AB368" s="32">
        <f t="shared" si="127"/>
        <v>0</v>
      </c>
      <c r="AC368" s="32">
        <f t="shared" si="128"/>
        <v>0</v>
      </c>
      <c r="AD368" s="32">
        <f t="shared" si="129"/>
        <v>772085.01014908275</v>
      </c>
    </row>
    <row r="369" spans="1:30" ht="15.75" thickBot="1" x14ac:dyDescent="0.3">
      <c r="A369" s="7">
        <v>359</v>
      </c>
      <c r="B369" s="14">
        <f t="shared" si="120"/>
        <v>1519236.3742355327</v>
      </c>
      <c r="C369" s="19">
        <f t="shared" si="121"/>
        <v>767222.78115048457</v>
      </c>
      <c r="D369" s="14">
        <f t="shared" si="110"/>
        <v>10128.242494903552</v>
      </c>
      <c r="E369" s="15">
        <f t="shared" si="111"/>
        <v>757094.53865558107</v>
      </c>
      <c r="F369" s="17">
        <f>IF(time&lt;=30,1-(1-$F$3*time/30)^(1/12),1-(1-$F$3)^(1/12))</f>
        <v>2.5350486138366879E-3</v>
      </c>
      <c r="G369" s="16">
        <f t="shared" si="112"/>
        <v>1932.0666038339052</v>
      </c>
      <c r="H369" s="14">
        <f t="shared" si="113"/>
        <v>633.01515593147201</v>
      </c>
      <c r="I369" s="15">
        <f t="shared" si="114"/>
        <v>759026.605259415</v>
      </c>
      <c r="J369" s="14">
        <f t="shared" si="115"/>
        <v>9495.2273389720795</v>
      </c>
      <c r="K369" s="21">
        <f t="shared" si="116"/>
        <v>768521.83259838703</v>
      </c>
      <c r="M369" s="33">
        <f t="shared" si="122"/>
        <v>0</v>
      </c>
      <c r="N369" s="30">
        <f>(I-Service_Fee)/12*M369</f>
        <v>0</v>
      </c>
      <c r="O369" s="35">
        <f t="shared" si="117"/>
        <v>0</v>
      </c>
      <c r="P369" s="33">
        <f t="shared" si="130"/>
        <v>0</v>
      </c>
      <c r="Q369" s="30">
        <f>(I-Service_Fee)/12*P369</f>
        <v>0</v>
      </c>
      <c r="R369" s="34">
        <f t="shared" si="118"/>
        <v>0</v>
      </c>
      <c r="S369" s="33">
        <f t="shared" si="123"/>
        <v>0</v>
      </c>
      <c r="T369" s="30">
        <f>(I-Service_Fee)/12*S369</f>
        <v>0</v>
      </c>
      <c r="U369" s="35">
        <f t="shared" si="119"/>
        <v>0</v>
      </c>
      <c r="V369" s="34">
        <f t="shared" si="124"/>
        <v>1519236.3742353539</v>
      </c>
      <c r="W369" s="30">
        <f>(I-Service_Fee)/12*V369</f>
        <v>9495.2273389709608</v>
      </c>
      <c r="X369" s="35">
        <f t="shared" si="125"/>
        <v>759026.605259415</v>
      </c>
      <c r="Y369" s="32"/>
      <c r="Z369" s="32">
        <f t="shared" si="131"/>
        <v>359</v>
      </c>
      <c r="AA369" s="32">
        <f t="shared" si="126"/>
        <v>0</v>
      </c>
      <c r="AB369" s="32">
        <f t="shared" si="127"/>
        <v>0</v>
      </c>
      <c r="AC369" s="32">
        <f t="shared" si="128"/>
        <v>0</v>
      </c>
      <c r="AD369" s="32">
        <f t="shared" si="129"/>
        <v>768521.83259838598</v>
      </c>
    </row>
    <row r="370" spans="1:30" ht="15.75" thickBot="1" x14ac:dyDescent="0.3">
      <c r="A370" s="7">
        <v>360</v>
      </c>
      <c r="B370" s="14">
        <f t="shared" si="120"/>
        <v>760209.76897611772</v>
      </c>
      <c r="C370" s="19">
        <f t="shared" si="121"/>
        <v>765277.83410262514</v>
      </c>
      <c r="D370" s="14">
        <f t="shared" si="110"/>
        <v>5068.0651265074521</v>
      </c>
      <c r="E370" s="15">
        <f t="shared" si="111"/>
        <v>760209.76897611772</v>
      </c>
      <c r="F370" s="17">
        <f>IF(time&lt;=30,1-(1-$F$3*time/30)^(1/12),1-(1-$F$3)^(1/12))</f>
        <v>2.5350486138366879E-3</v>
      </c>
      <c r="G370" s="16">
        <f t="shared" si="112"/>
        <v>0</v>
      </c>
      <c r="H370" s="14">
        <f t="shared" si="113"/>
        <v>316.7540704067157</v>
      </c>
      <c r="I370" s="15">
        <f t="shared" si="114"/>
        <v>760209.76897611772</v>
      </c>
      <c r="J370" s="14">
        <f t="shared" si="115"/>
        <v>4751.3110561007361</v>
      </c>
      <c r="K370" s="21">
        <f t="shared" si="116"/>
        <v>764961.08003221848</v>
      </c>
      <c r="M370" s="36">
        <f t="shared" si="122"/>
        <v>0</v>
      </c>
      <c r="N370" s="30">
        <f>(I-Service_Fee)/12*M370</f>
        <v>0</v>
      </c>
      <c r="O370" s="38">
        <f t="shared" si="117"/>
        <v>0</v>
      </c>
      <c r="P370" s="36">
        <f t="shared" si="130"/>
        <v>0</v>
      </c>
      <c r="Q370" s="30">
        <f>(I-Service_Fee)/12*P370</f>
        <v>0</v>
      </c>
      <c r="R370" s="37">
        <f t="shared" si="118"/>
        <v>0</v>
      </c>
      <c r="S370" s="36">
        <f t="shared" si="123"/>
        <v>0</v>
      </c>
      <c r="T370" s="30">
        <f>(I-Service_Fee)/12*S370</f>
        <v>0</v>
      </c>
      <c r="U370" s="38">
        <f t="shared" si="119"/>
        <v>0</v>
      </c>
      <c r="V370" s="37">
        <f t="shared" si="124"/>
        <v>760209.7689759389</v>
      </c>
      <c r="W370" s="30">
        <f>(I-Service_Fee)/12*V370</f>
        <v>4751.3110560996174</v>
      </c>
      <c r="X370" s="38">
        <f t="shared" si="125"/>
        <v>760209.7689759389</v>
      </c>
      <c r="Y370" s="32"/>
      <c r="Z370" s="32">
        <f t="shared" si="131"/>
        <v>360</v>
      </c>
      <c r="AA370" s="32">
        <f t="shared" si="126"/>
        <v>0</v>
      </c>
      <c r="AB370" s="32">
        <f t="shared" si="127"/>
        <v>0</v>
      </c>
      <c r="AC370" s="32">
        <f t="shared" si="128"/>
        <v>0</v>
      </c>
      <c r="AD370" s="32">
        <f t="shared" si="129"/>
        <v>764961.0800320385</v>
      </c>
    </row>
  </sheetData>
  <mergeCells count="4">
    <mergeCell ref="M7:O7"/>
    <mergeCell ref="P7:R7"/>
    <mergeCell ref="S7:U7"/>
    <mergeCell ref="V7:X7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Spinner 1">
              <controlPr defaultSize="0" autoPict="0">
                <anchor moveWithCells="1" sizeWithCells="1">
                  <from>
                    <xdr:col>3</xdr:col>
                    <xdr:colOff>19050</xdr:colOff>
                    <xdr:row>2</xdr:row>
                    <xdr:rowOff>180975</xdr:rowOff>
                  </from>
                  <to>
                    <xdr:col>3</xdr:col>
                    <xdr:colOff>1038225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4" name="Spinner 2">
              <controlPr defaultSize="0" autoPict="0">
                <anchor moveWithCells="1" sizeWithCells="1">
                  <from>
                    <xdr:col>6</xdr:col>
                    <xdr:colOff>19050</xdr:colOff>
                    <xdr:row>1</xdr:row>
                    <xdr:rowOff>190500</xdr:rowOff>
                  </from>
                  <to>
                    <xdr:col>7</xdr:col>
                    <xdr:colOff>0</xdr:colOff>
                    <xdr:row>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Mortgage </vt:lpstr>
      <vt:lpstr>PSA200</vt:lpstr>
      <vt:lpstr>PSA 100</vt:lpstr>
      <vt:lpstr>PSA 50</vt:lpstr>
      <vt:lpstr>Accrued_Interest</vt:lpstr>
      <vt:lpstr>Beg_Balance</vt:lpstr>
      <vt:lpstr>CPR_Conditional_Prepayment_Rate</vt:lpstr>
      <vt:lpstr>I</vt:lpstr>
      <vt:lpstr>I_Period</vt:lpstr>
      <vt:lpstr>N</vt:lpstr>
      <vt:lpstr>Net_Interest</vt:lpstr>
      <vt:lpstr>Number_of_Mortgages</vt:lpstr>
      <vt:lpstr>periods_year</vt:lpstr>
      <vt:lpstr>PMT</vt:lpstr>
      <vt:lpstr>Prepaid_Principal</vt:lpstr>
      <vt:lpstr>PSA</vt:lpstr>
      <vt:lpstr>PV</vt:lpstr>
      <vt:lpstr>Scheduled_PMT</vt:lpstr>
      <vt:lpstr>Scheduled_Principal</vt:lpstr>
      <vt:lpstr>Service_Fee</vt:lpstr>
      <vt:lpstr>servicefee</vt:lpstr>
      <vt:lpstr>SMM</vt:lpstr>
      <vt:lpstr>time</vt:lpstr>
      <vt:lpstr>TOTAL_Pool_Amount</vt:lpstr>
      <vt:lpstr>Total_Principal</vt:lpstr>
      <vt:lpstr>Use_CPR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gaurav gupta</dc:creator>
  <cp:lastModifiedBy>gaurav gupta</cp:lastModifiedBy>
  <dcterms:created xsi:type="dcterms:W3CDTF">2014-12-16T02:17:46Z</dcterms:created>
  <dcterms:modified xsi:type="dcterms:W3CDTF">2014-12-28T03:55:27Z</dcterms:modified>
</cp:coreProperties>
</file>